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様式6" sheetId="1" r:id="rId1"/>
  </sheets>
  <definedNames>
    <definedName name="_xlnm.Print_Area" localSheetId="0">様式6!$B$3:$BP$156</definedName>
    <definedName name="Z_0F6E090E_FD1C_46D6_9253_5CD2FEC7E180_.wvu.PrintArea" localSheetId="0" hidden="1">様式6!$A$3:$AH$247</definedName>
  </definedNames>
  <calcPr calcId="145621"/>
</workbook>
</file>

<file path=xl/calcChain.xml><?xml version="1.0" encoding="utf-8"?>
<calcChain xmlns="http://schemas.openxmlformats.org/spreadsheetml/2006/main">
  <c r="BQ134" i="1" l="1"/>
  <c r="BQ139" i="1" s="1"/>
  <c r="BQ131" i="1"/>
  <c r="B121" i="1"/>
  <c r="BO117" i="1"/>
  <c r="BK117" i="1"/>
  <c r="BI117" i="1"/>
  <c r="BG117" i="1"/>
  <c r="BE117" i="1"/>
  <c r="BC117" i="1"/>
  <c r="AZ117" i="1"/>
  <c r="AX117" i="1"/>
  <c r="AV117" i="1"/>
  <c r="AT117" i="1"/>
  <c r="AR117" i="1"/>
  <c r="AP117" i="1"/>
  <c r="AN117" i="1"/>
  <c r="AL117" i="1"/>
  <c r="AJ117" i="1"/>
  <c r="AH117" i="1"/>
  <c r="AF117" i="1"/>
  <c r="AD117" i="1"/>
  <c r="AB117" i="1"/>
  <c r="Z117" i="1"/>
  <c r="X117" i="1"/>
  <c r="V117" i="1"/>
  <c r="S117" i="1"/>
  <c r="P117" i="1"/>
  <c r="N117" i="1"/>
  <c r="L117" i="1"/>
  <c r="J117" i="1"/>
  <c r="H117" i="1"/>
  <c r="F117" i="1"/>
  <c r="D117" i="1"/>
  <c r="BO116" i="1"/>
  <c r="BM116" i="1"/>
  <c r="BM117" i="1" s="1"/>
  <c r="BK116" i="1"/>
  <c r="BQ114" i="1"/>
  <c r="BQ130" i="1" s="1"/>
  <c r="BQ113" i="1"/>
  <c r="B103" i="1"/>
  <c r="BO99" i="1"/>
  <c r="BK99" i="1"/>
  <c r="BI99" i="1"/>
  <c r="BG99" i="1"/>
  <c r="BE99" i="1"/>
  <c r="BC99" i="1"/>
  <c r="BA99" i="1"/>
  <c r="AY99" i="1"/>
  <c r="AW99" i="1"/>
  <c r="AU99" i="1"/>
  <c r="AS99" i="1"/>
  <c r="AQ99" i="1"/>
  <c r="AO99" i="1"/>
  <c r="AM99" i="1"/>
  <c r="AJ99" i="1"/>
  <c r="AG99" i="1"/>
  <c r="AD99" i="1"/>
  <c r="AB99" i="1"/>
  <c r="Z99" i="1"/>
  <c r="X99" i="1"/>
  <c r="V99" i="1"/>
  <c r="T99" i="1"/>
  <c r="R99" i="1"/>
  <c r="P99" i="1"/>
  <c r="N99" i="1"/>
  <c r="L99" i="1"/>
  <c r="J99" i="1"/>
  <c r="H99" i="1"/>
  <c r="F99" i="1"/>
  <c r="D99" i="1"/>
  <c r="BO98" i="1"/>
  <c r="BM98" i="1"/>
  <c r="BM99" i="1" s="1"/>
  <c r="BK98" i="1"/>
  <c r="BQ96" i="1"/>
  <c r="BQ112" i="1" s="1"/>
  <c r="BQ95" i="1"/>
  <c r="B85" i="1"/>
  <c r="BI81" i="1"/>
  <c r="BG81" i="1"/>
  <c r="BE81" i="1"/>
  <c r="BC81" i="1"/>
  <c r="BA81" i="1"/>
  <c r="AY81" i="1"/>
  <c r="AW81" i="1"/>
  <c r="AU81" i="1"/>
  <c r="AS81" i="1"/>
  <c r="AQ81" i="1"/>
  <c r="AO81" i="1"/>
  <c r="AM81" i="1"/>
  <c r="AK81" i="1"/>
  <c r="AI81" i="1"/>
  <c r="AG81" i="1"/>
  <c r="AE81" i="1"/>
  <c r="AC81" i="1"/>
  <c r="AA81" i="1"/>
  <c r="X81" i="1"/>
  <c r="V81" i="1"/>
  <c r="T81" i="1"/>
  <c r="R81" i="1"/>
  <c r="P81" i="1"/>
  <c r="N81" i="1"/>
  <c r="L81" i="1"/>
  <c r="J81" i="1"/>
  <c r="G81" i="1"/>
  <c r="D81" i="1"/>
  <c r="BQ80" i="1"/>
  <c r="BO80" i="1"/>
  <c r="BO81" i="1" s="1"/>
  <c r="BM80" i="1"/>
  <c r="BM81" i="1" s="1"/>
  <c r="BK80" i="1"/>
  <c r="BK81" i="1" s="1"/>
  <c r="BQ78" i="1"/>
  <c r="BQ94" i="1" s="1"/>
  <c r="BQ77" i="1"/>
  <c r="B67" i="1"/>
  <c r="BO63" i="1"/>
  <c r="BK63" i="1"/>
  <c r="BI63" i="1"/>
  <c r="BG63" i="1"/>
  <c r="BE63" i="1"/>
  <c r="BC63" i="1"/>
  <c r="BA63" i="1"/>
  <c r="AY63" i="1"/>
  <c r="AW63" i="1"/>
  <c r="AU63" i="1"/>
  <c r="AS63" i="1"/>
  <c r="AQ63" i="1"/>
  <c r="AO63" i="1"/>
  <c r="AM63" i="1"/>
  <c r="AK63" i="1"/>
  <c r="AI63" i="1"/>
  <c r="AG63" i="1"/>
  <c r="AE63" i="1"/>
  <c r="AC63" i="1"/>
  <c r="AA63" i="1"/>
  <c r="Y63" i="1"/>
  <c r="W63" i="1"/>
  <c r="U63" i="1"/>
  <c r="S63" i="1"/>
  <c r="P63" i="1"/>
  <c r="M63" i="1"/>
  <c r="K63" i="1"/>
  <c r="H63" i="1"/>
  <c r="F63" i="1"/>
  <c r="D63" i="1"/>
  <c r="BO62" i="1"/>
  <c r="BM62" i="1"/>
  <c r="BM63" i="1" s="1"/>
  <c r="BK62" i="1"/>
  <c r="BQ60" i="1"/>
  <c r="BQ76" i="1" s="1"/>
  <c r="BQ59" i="1"/>
  <c r="B49" i="1"/>
  <c r="BO45" i="1"/>
  <c r="BK45" i="1"/>
  <c r="BI45" i="1"/>
  <c r="BG45" i="1"/>
  <c r="BE45" i="1"/>
  <c r="BC45" i="1"/>
  <c r="BA45" i="1"/>
  <c r="AX45" i="1"/>
  <c r="AV45" i="1"/>
  <c r="AT45" i="1"/>
  <c r="AR45" i="1"/>
  <c r="AP45" i="1"/>
  <c r="AN45" i="1"/>
  <c r="AL45" i="1"/>
  <c r="AJ45" i="1"/>
  <c r="AH45" i="1"/>
  <c r="AF45" i="1"/>
  <c r="AD45" i="1"/>
  <c r="AB45" i="1"/>
  <c r="Z45" i="1"/>
  <c r="X45" i="1"/>
  <c r="V45" i="1"/>
  <c r="S45" i="1"/>
  <c r="Q45" i="1"/>
  <c r="O45" i="1"/>
  <c r="M45" i="1"/>
  <c r="K45" i="1"/>
  <c r="I45" i="1"/>
  <c r="F45" i="1"/>
  <c r="D45" i="1"/>
  <c r="BO44" i="1"/>
  <c r="BM44" i="1"/>
  <c r="BM45" i="1" s="1"/>
  <c r="BK44" i="1"/>
  <c r="BQ42" i="1"/>
  <c r="BQ58" i="1" s="1"/>
  <c r="BQ41" i="1"/>
  <c r="B31" i="1"/>
  <c r="BO27" i="1"/>
  <c r="BK27" i="1"/>
  <c r="BI27" i="1"/>
  <c r="BG27" i="1"/>
  <c r="BE27" i="1"/>
  <c r="BC27" i="1"/>
  <c r="BA27" i="1"/>
  <c r="AY27" i="1"/>
  <c r="AW27" i="1"/>
  <c r="AU27" i="1"/>
  <c r="AR27" i="1"/>
  <c r="AP27" i="1"/>
  <c r="AN27" i="1"/>
  <c r="AL27" i="1"/>
  <c r="AJ27" i="1"/>
  <c r="AH27" i="1"/>
  <c r="AF27" i="1"/>
  <c r="AC27" i="1"/>
  <c r="AA27" i="1"/>
  <c r="X27" i="1"/>
  <c r="V27" i="1"/>
  <c r="T27" i="1"/>
  <c r="R27" i="1"/>
  <c r="P27" i="1"/>
  <c r="N27" i="1"/>
  <c r="L27" i="1"/>
  <c r="J27" i="1"/>
  <c r="H27" i="1"/>
  <c r="F27" i="1"/>
  <c r="D27" i="1"/>
  <c r="BO26" i="1"/>
  <c r="BM26" i="1"/>
  <c r="BM27" i="1" s="1"/>
  <c r="BK26" i="1"/>
  <c r="BQ24" i="1"/>
  <c r="BQ40" i="1" s="1"/>
  <c r="B13" i="1"/>
  <c r="BO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H9" i="1"/>
  <c r="AF9" i="1"/>
  <c r="AD9" i="1"/>
  <c r="AB9" i="1"/>
  <c r="Z9" i="1"/>
  <c r="W9" i="1"/>
  <c r="T9" i="1"/>
  <c r="R9" i="1"/>
  <c r="P9" i="1"/>
  <c r="N9" i="1"/>
  <c r="L9" i="1"/>
  <c r="J9" i="1"/>
  <c r="H9" i="1"/>
  <c r="F9" i="1"/>
  <c r="D9" i="1"/>
  <c r="BO8" i="1"/>
  <c r="BM8" i="1"/>
  <c r="BM9" i="1" s="1"/>
  <c r="BK8" i="1"/>
  <c r="BQ81" i="1" l="1"/>
  <c r="BQ135" i="1"/>
  <c r="BQ138" i="1" l="1"/>
</calcChain>
</file>

<file path=xl/comments1.xml><?xml version="1.0" encoding="utf-8"?>
<comments xmlns="http://schemas.openxmlformats.org/spreadsheetml/2006/main">
  <authors>
    <author xml:space="preserve"> </author>
    <author>シーシータイミング</author>
    <author>訓練認定課</author>
  </authors>
  <commentList>
    <comment ref="Q1" authorId="0">
      <text>
        <r>
          <rPr>
            <b/>
            <sz val="9"/>
            <color indexed="81"/>
            <rFont val="ＭＳ Ｐゴシック"/>
            <family val="3"/>
            <charset val="128"/>
          </rPr>
          <t>訓練開始日を入力してください</t>
        </r>
      </text>
    </comment>
    <comment ref="AL12" authorId="1">
      <text>
        <r>
          <rPr>
            <b/>
            <sz val="9"/>
            <color indexed="81"/>
            <rFont val="ＭＳ Ｐゴシック"/>
            <family val="3"/>
            <charset val="128"/>
          </rPr>
          <t>アイスブレイク</t>
        </r>
      </text>
    </comment>
    <comment ref="AO1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①生活と福祉</t>
        </r>
      </text>
    </comment>
    <comment ref="AW1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②社会保障制度</t>
        </r>
      </text>
    </comment>
    <comment ref="BA1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③障害者自立支援制度</t>
        </r>
      </text>
    </comment>
    <comment ref="BC1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③障害者自立支援制度</t>
        </r>
      </text>
    </comment>
    <comment ref="BE1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④介護実践に関する諸制度</t>
        </r>
      </text>
    </comment>
    <comment ref="BK1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④介護実践に関する諸制度</t>
        </r>
      </text>
    </comment>
    <comment ref="BM1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①介護福祉士制度
③介護福祉士の倫理</t>
        </r>
      </text>
    </comment>
    <comment ref="BK21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M24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</t>
        </r>
      </text>
    </comment>
    <comment ref="AW24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</t>
        </r>
      </text>
    </comment>
    <comment ref="BM24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</t>
        </r>
      </text>
    </comment>
    <comment ref="D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②尊厳の保持、自立支援に向けた介護の考え方と展開</t>
        </r>
      </text>
    </comment>
    <comment ref="F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②尊厳の保持、自立支援に向けた介護の考え方と展開</t>
        </r>
      </text>
    </comment>
    <comment ref="H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②介護実践における連携</t>
        </r>
      </text>
    </comment>
    <comment ref="N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③介護における安全の確保とリスクマネジメント</t>
        </r>
      </text>
    </comment>
    <comment ref="P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③介護における安全の確保とリスクマネジメント</t>
        </r>
      </text>
    </comment>
    <comment ref="R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①介護におけるコミュニケーション技術</t>
        </r>
      </text>
    </comment>
    <comment ref="T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②介護場面における利用者・家族とのコミュニケーション</t>
        </r>
      </text>
    </comment>
    <comment ref="V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③介護におけるチームのコミュニケーション</t>
        </r>
      </text>
    </comment>
    <comment ref="AF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③介護におけるチームのコミュニケーション</t>
        </r>
      </text>
    </comment>
    <comment ref="AK30" authorId="1">
      <text>
        <r>
          <rPr>
            <b/>
            <sz val="9"/>
            <color indexed="81"/>
            <rFont val="ＭＳ Ｐゴシック"/>
            <family val="3"/>
            <charset val="128"/>
          </rPr>
          <t>職場内コミュニケーション、仕事に必要な能力、</t>
        </r>
      </text>
    </comment>
    <comment ref="AL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移動・移乗、
食事、
等</t>
        </r>
      </text>
    </comment>
    <comment ref="AU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入浴・清潔保持、
等</t>
        </r>
      </text>
    </comment>
    <comment ref="AW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排泄、
着脱、
等</t>
        </r>
      </text>
    </comment>
    <comment ref="AY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整容、
口腔清潔、
等</t>
        </r>
      </text>
    </comment>
    <comment ref="BA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①人間の心理
②人体の構造と機能
③身体のしくみ、～介護・連携等</t>
        </r>
      </text>
    </comment>
    <comment ref="BG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移動・移乗、
等</t>
        </r>
      </text>
    </comment>
    <comment ref="BI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食事、
等</t>
        </r>
      </text>
    </comment>
    <comment ref="BK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入浴・清潔保持、
等</t>
        </r>
      </text>
    </comment>
    <comment ref="BM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排泄、
等</t>
        </r>
      </text>
    </comment>
    <comment ref="BO30" authorId="1">
      <text>
        <r>
          <rPr>
            <b/>
            <sz val="14"/>
            <color indexed="81"/>
            <rFont val="ＭＳ Ｐゴシック"/>
            <family val="3"/>
            <charset val="128"/>
          </rPr>
          <t>着脱、
整容、
口腔清潔、
等</t>
        </r>
      </text>
    </comment>
    <comment ref="H42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</t>
        </r>
      </text>
    </comment>
    <comment ref="N42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</t>
        </r>
      </text>
    </comment>
    <comment ref="P42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</t>
        </r>
      </text>
    </comment>
    <comment ref="AF42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</t>
        </r>
      </text>
    </comment>
    <comment ref="K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睡眠、
等</t>
        </r>
      </text>
    </comment>
    <comment ref="M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O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終末期の介護、
等</t>
        </r>
      </text>
    </comment>
    <comment ref="Q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X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Z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AB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AD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AF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AL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AT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移動・移乗、
等</t>
        </r>
      </text>
    </comment>
    <comment ref="BC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食事、
等</t>
        </r>
      </text>
    </comment>
    <comment ref="BE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入浴・清潔保持、
等</t>
        </r>
      </text>
    </comment>
    <comment ref="BG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睡眠、
終末期の介護
等</t>
        </r>
      </text>
    </comment>
    <comment ref="BI48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AD60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+1Ｈ</t>
        </r>
      </text>
    </comment>
    <comment ref="D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F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H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K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M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U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W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Y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AA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睡眠、
終末期の介護
等</t>
        </r>
      </text>
    </comment>
    <comment ref="AC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③、
等</t>
        </r>
      </text>
    </comment>
    <comment ref="AI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AK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睡眠、
終末期の介護
等</t>
        </r>
      </text>
    </comment>
    <comment ref="AM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④、
等</t>
        </r>
      </text>
    </comment>
    <comment ref="AQ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④、
等</t>
        </r>
      </text>
    </comment>
    <comment ref="AW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BA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BC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BE66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N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P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R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T84" authorId="1">
      <text>
        <r>
          <rPr>
            <b/>
            <sz val="9"/>
            <color indexed="81"/>
            <rFont val="ＭＳ Ｐゴシック"/>
            <family val="3"/>
            <charset val="128"/>
          </rPr>
          <t>就職先に求める条件の整理、自己アピールなど</t>
        </r>
      </text>
    </comment>
    <comment ref="AE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AG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AI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AK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AQ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AU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AW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②、
等</t>
        </r>
      </text>
    </comment>
    <comment ref="AY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BE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BG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BI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等</t>
        </r>
      </text>
    </comment>
    <comment ref="BK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②、
等</t>
        </r>
      </text>
    </comment>
    <comment ref="BM84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③、
等</t>
        </r>
      </text>
    </comment>
    <comment ref="AL93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3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94" authorId="1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大阪府.社協
</t>
        </r>
      </text>
    </comment>
    <comment ref="P96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+1Ｈ</t>
        </r>
      </text>
    </comment>
    <comment ref="BE96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</t>
        </r>
      </text>
    </comment>
    <comment ref="BG96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+1Ｈ</t>
        </r>
      </text>
    </comment>
    <comment ref="BI96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+1Ｈ</t>
        </r>
      </text>
    </comment>
    <comment ref="BK96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+1Ｈ</t>
        </r>
      </text>
    </comment>
    <comment ref="BM96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+1Ｈ</t>
        </r>
      </text>
    </comment>
    <comment ref="F102" authorId="1">
      <text>
        <r>
          <rPr>
            <b/>
            <sz val="9"/>
            <color indexed="81"/>
            <rFont val="ＭＳ Ｐゴシック"/>
            <family val="3"/>
            <charset val="128"/>
          </rPr>
          <t>実習前介助演習、</t>
        </r>
      </text>
    </comment>
    <comment ref="AJ10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AK102" authorId="1">
      <text>
        <r>
          <rPr>
            <b/>
            <sz val="9"/>
            <color indexed="81"/>
            <rFont val="ＭＳ Ｐゴシック"/>
            <family val="3"/>
            <charset val="128"/>
          </rPr>
          <t>求人先別求める人材について、など</t>
        </r>
      </text>
    </comment>
    <comment ref="AS10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AT102" authorId="1">
      <text>
        <r>
          <rPr>
            <b/>
            <sz val="9"/>
            <color indexed="81"/>
            <rFont val="ＭＳ Ｐゴシック"/>
            <family val="3"/>
            <charset val="128"/>
          </rPr>
          <t>求人先別求める人材について、など</t>
        </r>
      </text>
    </comment>
    <comment ref="AY10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BA10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BE102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F114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</t>
        </r>
      </text>
    </comment>
    <comment ref="AM114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+1Ｈ</t>
        </r>
      </text>
    </comment>
    <comment ref="F12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H12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J12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L12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N120" authorId="1">
      <text>
        <r>
          <rPr>
            <b/>
            <sz val="14"/>
            <color indexed="81"/>
            <rFont val="ＭＳ Ｐゴシック"/>
            <family val="3"/>
            <charset val="128"/>
          </rPr>
          <t>①、
②、
等</t>
        </r>
      </text>
    </comment>
    <comment ref="W120" authorId="1">
      <text>
        <r>
          <rPr>
            <b/>
            <sz val="9"/>
            <color indexed="81"/>
            <rFont val="ＭＳ Ｐゴシック"/>
            <family val="3"/>
            <charset val="128"/>
          </rPr>
          <t>コミュニケーションの基本、ビジネスマナー、</t>
        </r>
      </text>
    </comment>
    <comment ref="X120" authorId="1">
      <text>
        <r>
          <rPr>
            <b/>
            <sz val="9"/>
            <color indexed="81"/>
            <rFont val="ＭＳ Ｐゴシック"/>
            <family val="3"/>
            <charset val="128"/>
          </rPr>
          <t>介護・障がい支援の概要についてまとめ、特に視覚障がい支援について、</t>
        </r>
      </text>
    </comment>
    <comment ref="Z120" authorId="1">
      <text>
        <r>
          <rPr>
            <b/>
            <sz val="9"/>
            <color indexed="81"/>
            <rFont val="ＭＳ Ｐゴシック"/>
            <family val="3"/>
            <charset val="128"/>
          </rPr>
          <t>フリーターと労働条件、企業に関する情報収集、、社会人としての職業観、</t>
        </r>
      </text>
    </comment>
    <comment ref="O129" authorId="1">
      <text>
        <r>
          <rPr>
            <b/>
            <sz val="9"/>
            <color indexed="81"/>
            <rFont val="ＭＳ Ｐゴシック"/>
            <family val="3"/>
            <charset val="128"/>
          </rPr>
          <t>シーシータイミング: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64" authorId="0">
      <text>
        <r>
          <rPr>
            <b/>
            <sz val="9"/>
            <color indexed="81"/>
            <rFont val="ＭＳ Ｐゴシック"/>
            <family val="3"/>
            <charset val="128"/>
          </rPr>
          <t>訓練時間に算定するものについては、「備考」欄に訓練時間数を入力してください。
訓練時間に算定しないもの（入所式、就職支援等）については、「訓練内容」欄に括弧書きで訓練時間を追加してください。</t>
        </r>
      </text>
    </comment>
    <comment ref="C17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・成績考査を行う日に○印をご記入下さい（訓練期間１月ごとに少なくとも１回成績考査を行う）
・修了考査を行う日に◎印をご記入下さい（訓練終了前に修了考査を行う）
・修了考査を行った日以降に、キャリア・コンサルティング日を設定することが望ましいこと</t>
        </r>
      </text>
    </comment>
    <comment ref="L230" authorId="2">
      <text>
        <r>
          <rPr>
            <u/>
            <sz val="11"/>
            <color indexed="81"/>
            <rFont val="ＭＳ Ｐゴシック"/>
            <family val="3"/>
            <charset val="128"/>
          </rPr>
          <t>担当講師記入欄について</t>
        </r>
        <r>
          <rPr>
            <sz val="11"/>
            <color indexed="81"/>
            <rFont val="ＭＳ Ｐゴシック"/>
            <family val="3"/>
            <charset val="128"/>
          </rPr>
          <t xml:space="preserve">
　①入所式、オリエンテーション、修了式　…　それぞれを実施する方を記入してください。
　②職場体験、職場見学　…　引率される実施機関の方を記入してください。
　③職業人講話　…　依頼された講師を記入してください。
　　　　　　　　　　　　　　</t>
        </r>
        <r>
          <rPr>
            <u/>
            <sz val="11"/>
            <color indexed="10"/>
            <rFont val="ＭＳ Ｐゴシック"/>
            <family val="3"/>
            <charset val="128"/>
          </rPr>
          <t>申請段階で決まっていない場合は　「未定」としてください。</t>
        </r>
        <r>
          <rPr>
            <sz val="11"/>
            <color indexed="81"/>
            <rFont val="ＭＳ Ｐゴシック"/>
            <family val="3"/>
            <charset val="128"/>
          </rPr>
          <t xml:space="preserve">
　　　　　　　　　　　　　</t>
        </r>
        <r>
          <rPr>
            <u/>
            <sz val="11"/>
            <color indexed="10"/>
            <rFont val="ＭＳ Ｐゴシック"/>
            <family val="3"/>
            <charset val="128"/>
          </rPr>
          <t>（その場合でも訓練開講日の前日までに決定し、変更手続きを行ってください。)</t>
        </r>
        <r>
          <rPr>
            <sz val="11"/>
            <color indexed="81"/>
            <rFont val="ＭＳ Ｐゴシック"/>
            <family val="3"/>
            <charset val="128"/>
          </rPr>
          <t xml:space="preserve">
　④就職支援　…　就職支援を担当する方を記入してください。
　⑤キャリア・コンサルティング　…　実際に担当される方を記入してください。
　</t>
        </r>
        <r>
          <rPr>
            <u/>
            <sz val="11"/>
            <color indexed="10"/>
            <rFont val="ＭＳ Ｐゴシック"/>
            <family val="3"/>
            <charset val="128"/>
          </rPr>
          <t>⑥企業実習　…　記入する必要はありません。</t>
        </r>
        <r>
          <rPr>
            <sz val="11"/>
            <color indexed="81"/>
            <rFont val="ＭＳ Ｐゴシック"/>
            <family val="3"/>
            <charset val="128"/>
          </rPr>
          <t xml:space="preserve">
　※上記の①から⑤のみを担当する方については、講師名簿に記載する必要はありません。</t>
        </r>
      </text>
    </comment>
    <comment ref="B242" authorId="0">
      <text>
        <r>
          <rPr>
            <sz val="11"/>
            <color indexed="81"/>
            <rFont val="ＭＳ Ｐゴシック"/>
            <family val="3"/>
            <charset val="128"/>
          </rPr>
          <t>日々の訓練時間外に最低１時間以上、質疑応答ができる講師の支援体制があることが必要です。</t>
        </r>
      </text>
    </comment>
  </commentList>
</comments>
</file>

<file path=xl/sharedStrings.xml><?xml version="1.0" encoding="utf-8"?>
<sst xmlns="http://schemas.openxmlformats.org/spreadsheetml/2006/main" count="1088" uniqueCount="289">
  <si>
    <t>訓練開始日</t>
    <rPh sb="0" eb="2">
      <t>クンレン</t>
    </rPh>
    <rPh sb="2" eb="5">
      <t>カイシビ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</si>
  <si>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</si>
  <si>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</si>
  <si>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（西暦）</t>
    <rPh sb="1" eb="3">
      <t>セイレキ</t>
    </rPh>
    <phoneticPr fontId="3"/>
  </si>
  <si>
    <t>認定様式第6号</t>
    <phoneticPr fontId="3"/>
  </si>
  <si>
    <t>日　別　計　画　表</t>
    <rPh sb="0" eb="1">
      <t>ニチ</t>
    </rPh>
    <rPh sb="2" eb="3">
      <t>ベツ</t>
    </rPh>
    <rPh sb="4" eb="5">
      <t>ケイ</t>
    </rPh>
    <rPh sb="6" eb="7">
      <t>ガ</t>
    </rPh>
    <rPh sb="8" eb="9">
      <t>ヒョウ</t>
    </rPh>
    <phoneticPr fontId="3"/>
  </si>
  <si>
    <t>訓練実施機関名</t>
    <rPh sb="0" eb="2">
      <t>クンレン</t>
    </rPh>
    <rPh sb="2" eb="4">
      <t>ジッシ</t>
    </rPh>
    <rPh sb="4" eb="6">
      <t>キカン</t>
    </rPh>
    <rPh sb="6" eb="7">
      <t>メイ</t>
    </rPh>
    <phoneticPr fontId="3"/>
  </si>
  <si>
    <t>特定非営利活動法人シーシータイミング</t>
  </si>
  <si>
    <t>訓練科名</t>
    <rPh sb="0" eb="2">
      <t>クンレン</t>
    </rPh>
    <rPh sb="2" eb="3">
      <t>カ</t>
    </rPh>
    <rPh sb="3" eb="4">
      <t>メイ</t>
    </rPh>
    <phoneticPr fontId="3"/>
  </si>
  <si>
    <t>介護福祉士実務者研修科</t>
  </si>
  <si>
    <t>曜</t>
    <rPh sb="0" eb="1">
      <t>ヒカリ</t>
    </rPh>
    <phoneticPr fontId="3"/>
  </si>
  <si>
    <t>入校式・オリエンテーション(3H)</t>
    <phoneticPr fontId="3"/>
  </si>
  <si>
    <t>学</t>
    <phoneticPr fontId="3"/>
  </si>
  <si>
    <t>学</t>
  </si>
  <si>
    <t>科</t>
    <phoneticPr fontId="3"/>
  </si>
  <si>
    <t>科</t>
  </si>
  <si>
    <t>訓</t>
    <rPh sb="0" eb="1">
      <t>クン</t>
    </rPh>
    <phoneticPr fontId="3"/>
  </si>
  <si>
    <t>職業能力基礎講習①</t>
    <phoneticPr fontId="3"/>
  </si>
  <si>
    <t>社会の理解Ⅰ　①</t>
    <rPh sb="0" eb="2">
      <t>シャカイ</t>
    </rPh>
    <rPh sb="3" eb="5">
      <t>リカイ</t>
    </rPh>
    <phoneticPr fontId="3"/>
  </si>
  <si>
    <t>社会の理解Ⅱ　①</t>
    <rPh sb="0" eb="2">
      <t>シャカイ</t>
    </rPh>
    <rPh sb="3" eb="5">
      <t>リカイ</t>
    </rPh>
    <phoneticPr fontId="3"/>
  </si>
  <si>
    <t>人間の尊厳と自立　①</t>
    <rPh sb="0" eb="2">
      <t>ニンゲン</t>
    </rPh>
    <rPh sb="3" eb="5">
      <t>ソンゲン</t>
    </rPh>
    <rPh sb="6" eb="8">
      <t>ジリツ</t>
    </rPh>
    <phoneticPr fontId="3"/>
  </si>
  <si>
    <t>社会の理解Ⅱ　②</t>
    <rPh sb="0" eb="2">
      <t>シャカイ</t>
    </rPh>
    <rPh sb="3" eb="5">
      <t>リカイ</t>
    </rPh>
    <phoneticPr fontId="3"/>
  </si>
  <si>
    <t>社会の理解Ⅱ　③</t>
    <rPh sb="0" eb="2">
      <t>シャカイ</t>
    </rPh>
    <rPh sb="3" eb="5">
      <t>リカイ</t>
    </rPh>
    <phoneticPr fontId="3"/>
  </si>
  <si>
    <t>社会の理解Ⅱ　④</t>
    <rPh sb="0" eb="2">
      <t>シャカイ</t>
    </rPh>
    <rPh sb="3" eb="5">
      <t>リカイ</t>
    </rPh>
    <phoneticPr fontId="3"/>
  </si>
  <si>
    <t>社会の理解Ⅱ　⑤</t>
    <rPh sb="0" eb="2">
      <t>シャカイ</t>
    </rPh>
    <rPh sb="3" eb="5">
      <t>リカイ</t>
    </rPh>
    <phoneticPr fontId="3"/>
  </si>
  <si>
    <t>社会の理解Ⅱ　⑥</t>
    <rPh sb="0" eb="2">
      <t>シャカイ</t>
    </rPh>
    <rPh sb="3" eb="5">
      <t>リカイ</t>
    </rPh>
    <phoneticPr fontId="3"/>
  </si>
  <si>
    <t>介護の基本Ⅰ　①</t>
    <rPh sb="0" eb="2">
      <t>カイゴ</t>
    </rPh>
    <rPh sb="3" eb="5">
      <t>キホン</t>
    </rPh>
    <phoneticPr fontId="3"/>
  </si>
  <si>
    <t>練</t>
    <rPh sb="0" eb="1">
      <t>レン</t>
    </rPh>
    <phoneticPr fontId="3"/>
  </si>
  <si>
    <t>月</t>
    <rPh sb="0" eb="1">
      <t>ガツ</t>
    </rPh>
    <phoneticPr fontId="3"/>
  </si>
  <si>
    <t>内</t>
    <rPh sb="0" eb="1">
      <t>ナイ</t>
    </rPh>
    <phoneticPr fontId="3"/>
  </si>
  <si>
    <t>容</t>
    <rPh sb="0" eb="1">
      <t>ヨウ</t>
    </rPh>
    <phoneticPr fontId="3"/>
  </si>
  <si>
    <t>成績考査等</t>
    <rPh sb="0" eb="2">
      <t>セイセキ</t>
    </rPh>
    <rPh sb="2" eb="4">
      <t>コウサ</t>
    </rPh>
    <rPh sb="4" eb="5">
      <t>トウ</t>
    </rPh>
    <phoneticPr fontId="3"/>
  </si>
  <si>
    <t>○</t>
  </si>
  <si>
    <t>担当</t>
    <rPh sb="0" eb="2">
      <t>タントウ</t>
    </rPh>
    <phoneticPr fontId="3"/>
  </si>
  <si>
    <t>春木</t>
    <phoneticPr fontId="3"/>
  </si>
  <si>
    <t>片岡</t>
    <rPh sb="0" eb="2">
      <t>カタオカ</t>
    </rPh>
    <phoneticPr fontId="3"/>
  </si>
  <si>
    <t>薬師神</t>
    <rPh sb="0" eb="2">
      <t>ヤクシ</t>
    </rPh>
    <rPh sb="2" eb="3">
      <t>ジン</t>
    </rPh>
    <phoneticPr fontId="3"/>
  </si>
  <si>
    <t>五味多</t>
    <rPh sb="0" eb="1">
      <t>ゴ</t>
    </rPh>
    <rPh sb="1" eb="2">
      <t>ミ</t>
    </rPh>
    <rPh sb="2" eb="3">
      <t>タ</t>
    </rPh>
    <phoneticPr fontId="3"/>
  </si>
  <si>
    <t>青木</t>
    <rPh sb="0" eb="2">
      <t>アオキ</t>
    </rPh>
    <phoneticPr fontId="3"/>
  </si>
  <si>
    <t>平田</t>
    <rPh sb="0" eb="2">
      <t>ヒラタ</t>
    </rPh>
    <phoneticPr fontId="3"/>
  </si>
  <si>
    <t>速水</t>
    <rPh sb="0" eb="2">
      <t>ハヤミ</t>
    </rPh>
    <phoneticPr fontId="3"/>
  </si>
  <si>
    <t>講師</t>
    <rPh sb="0" eb="2">
      <t>コウシ</t>
    </rPh>
    <phoneticPr fontId="3"/>
  </si>
  <si>
    <t>備考</t>
    <rPh sb="0" eb="2">
      <t>ビコウ</t>
    </rPh>
    <phoneticPr fontId="3"/>
  </si>
  <si>
    <t>キャリコン　①</t>
    <phoneticPr fontId="3"/>
  </si>
  <si>
    <t>キャリコン　①（２Ｈ）</t>
    <phoneticPr fontId="3"/>
  </si>
  <si>
    <t>学</t>
    <phoneticPr fontId="3"/>
  </si>
  <si>
    <t>ハローワーク来所日①</t>
    <phoneticPr fontId="3"/>
  </si>
  <si>
    <t>実</t>
    <rPh sb="0" eb="1">
      <t>ジツ</t>
    </rPh>
    <phoneticPr fontId="3"/>
  </si>
  <si>
    <t>科</t>
    <phoneticPr fontId="3"/>
  </si>
  <si>
    <t>技</t>
    <rPh sb="0" eb="1">
      <t>ギ</t>
    </rPh>
    <phoneticPr fontId="3"/>
  </si>
  <si>
    <t>介護の基本Ⅰ　②</t>
    <rPh sb="0" eb="2">
      <t>カイゴ</t>
    </rPh>
    <rPh sb="3" eb="5">
      <t>キホン</t>
    </rPh>
    <phoneticPr fontId="3"/>
  </si>
  <si>
    <t>介護の基本Ⅱ　①</t>
    <rPh sb="0" eb="2">
      <t>カイゴ</t>
    </rPh>
    <rPh sb="3" eb="5">
      <t>キホン</t>
    </rPh>
    <phoneticPr fontId="3"/>
  </si>
  <si>
    <t>介護の基本Ⅱ　②</t>
    <rPh sb="0" eb="2">
      <t>カイゴ</t>
    </rPh>
    <rPh sb="3" eb="5">
      <t>キホン</t>
    </rPh>
    <phoneticPr fontId="3"/>
  </si>
  <si>
    <t>介護の基本Ⅱ　③</t>
    <rPh sb="0" eb="2">
      <t>カイゴ</t>
    </rPh>
    <rPh sb="3" eb="5">
      <t>キホン</t>
    </rPh>
    <phoneticPr fontId="3"/>
  </si>
  <si>
    <t>介護の基本Ⅱ　④</t>
    <rPh sb="0" eb="2">
      <t>カイゴ</t>
    </rPh>
    <rPh sb="3" eb="5">
      <t>キホン</t>
    </rPh>
    <phoneticPr fontId="3"/>
  </si>
  <si>
    <t>コミュニケーション技術①</t>
    <rPh sb="9" eb="11">
      <t>ギジュツ</t>
    </rPh>
    <phoneticPr fontId="3"/>
  </si>
  <si>
    <t>コミュニケーション技術②</t>
    <rPh sb="9" eb="11">
      <t>ギジュツ</t>
    </rPh>
    <phoneticPr fontId="3"/>
  </si>
  <si>
    <t>コミュニケーション技術③</t>
    <rPh sb="9" eb="11">
      <t>ギジュツ</t>
    </rPh>
    <phoneticPr fontId="3"/>
  </si>
  <si>
    <t>コミュニケーション技術④</t>
    <rPh sb="9" eb="11">
      <t>ギジュツ</t>
    </rPh>
    <phoneticPr fontId="3"/>
  </si>
  <si>
    <t>職業能力基礎講習②</t>
    <phoneticPr fontId="3"/>
  </si>
  <si>
    <t>こころとからだのしくみⅠ①</t>
    <phoneticPr fontId="3"/>
  </si>
  <si>
    <t>こころとからだのしくみⅠ②</t>
    <phoneticPr fontId="3"/>
  </si>
  <si>
    <t>こころとからだのしくみⅠ③</t>
    <phoneticPr fontId="3"/>
  </si>
  <si>
    <t>こころとからだのしくみⅠ④</t>
    <phoneticPr fontId="3"/>
  </si>
  <si>
    <t>こころとからだのしくみⅡ①</t>
    <phoneticPr fontId="3"/>
  </si>
  <si>
    <t>こころとからだのしくみⅡ演習①</t>
    <rPh sb="12" eb="14">
      <t>エンシュウ</t>
    </rPh>
    <phoneticPr fontId="3"/>
  </si>
  <si>
    <t>こころとからだのしくみⅡ演習②</t>
    <rPh sb="12" eb="14">
      <t>エンシュウ</t>
    </rPh>
    <phoneticPr fontId="3"/>
  </si>
  <si>
    <t>こころとからだのしくみⅡ演習③</t>
    <rPh sb="12" eb="14">
      <t>エンシュウ</t>
    </rPh>
    <phoneticPr fontId="3"/>
  </si>
  <si>
    <t>こころとからだのしくみⅡ演習④</t>
    <rPh sb="12" eb="14">
      <t>エンシュウ</t>
    </rPh>
    <phoneticPr fontId="3"/>
  </si>
  <si>
    <t>こころとからだのしくみⅡ演習⑤</t>
    <rPh sb="12" eb="14">
      <t>エンシュウ</t>
    </rPh>
    <phoneticPr fontId="3"/>
  </si>
  <si>
    <t>川口</t>
    <rPh sb="0" eb="2">
      <t>カワグチ</t>
    </rPh>
    <phoneticPr fontId="3"/>
  </si>
  <si>
    <t>金井</t>
    <rPh sb="0" eb="2">
      <t>カナイ</t>
    </rPh>
    <phoneticPr fontId="3"/>
  </si>
  <si>
    <t>佐竹</t>
    <rPh sb="0" eb="2">
      <t>サタケ</t>
    </rPh>
    <phoneticPr fontId="3"/>
  </si>
  <si>
    <t>ハローワーク来所日②</t>
    <phoneticPr fontId="3"/>
  </si>
  <si>
    <t>キャリコン　②</t>
    <phoneticPr fontId="3"/>
  </si>
  <si>
    <t>学</t>
    <phoneticPr fontId="3"/>
  </si>
  <si>
    <t>学</t>
    <rPh sb="0" eb="1">
      <t>ガク</t>
    </rPh>
    <phoneticPr fontId="3"/>
  </si>
  <si>
    <t>学</t>
    <phoneticPr fontId="3"/>
  </si>
  <si>
    <t>科</t>
    <phoneticPr fontId="3"/>
  </si>
  <si>
    <t>科</t>
    <rPh sb="0" eb="1">
      <t>カ</t>
    </rPh>
    <phoneticPr fontId="3"/>
  </si>
  <si>
    <t>こころとからだのしくみⅡ演習⑥</t>
    <rPh sb="12" eb="14">
      <t>エンシュウ</t>
    </rPh>
    <phoneticPr fontId="3"/>
  </si>
  <si>
    <t>こころとからだのしくみⅡ②</t>
  </si>
  <si>
    <t>こころとからだのしくみⅡ演習⑦</t>
    <rPh sb="12" eb="14">
      <t>エンシュウ</t>
    </rPh>
    <phoneticPr fontId="3"/>
  </si>
  <si>
    <t>こころとからだのしくみⅡ演習⑧</t>
    <rPh sb="12" eb="14">
      <t>エンシュウ</t>
    </rPh>
    <phoneticPr fontId="3"/>
  </si>
  <si>
    <t>こころとからだのしくみⅡ演習⑨</t>
    <rPh sb="12" eb="14">
      <t>エンシュウ</t>
    </rPh>
    <phoneticPr fontId="3"/>
  </si>
  <si>
    <t>こころとからだのしくみⅡ演習⑩</t>
    <rPh sb="12" eb="14">
      <t>エンシュウ</t>
    </rPh>
    <phoneticPr fontId="3"/>
  </si>
  <si>
    <t>生活支援技術Ⅰ　①</t>
    <rPh sb="0" eb="2">
      <t>セイカツ</t>
    </rPh>
    <rPh sb="2" eb="4">
      <t>シエン</t>
    </rPh>
    <rPh sb="4" eb="6">
      <t>ギジュツ</t>
    </rPh>
    <phoneticPr fontId="3"/>
  </si>
  <si>
    <t>生活支援技術Ⅰ　②</t>
    <rPh sb="0" eb="2">
      <t>セイカツ</t>
    </rPh>
    <rPh sb="2" eb="4">
      <t>シエン</t>
    </rPh>
    <rPh sb="4" eb="6">
      <t>ギジュツ</t>
    </rPh>
    <phoneticPr fontId="3"/>
  </si>
  <si>
    <t>生活支援技術Ⅰ　③</t>
    <rPh sb="0" eb="2">
      <t>セイカツ</t>
    </rPh>
    <rPh sb="2" eb="4">
      <t>シエン</t>
    </rPh>
    <rPh sb="4" eb="6">
      <t>ギジュツ</t>
    </rPh>
    <phoneticPr fontId="3"/>
  </si>
  <si>
    <t>生活支援技術Ⅰ　④</t>
    <rPh sb="0" eb="2">
      <t>セイカツ</t>
    </rPh>
    <rPh sb="2" eb="4">
      <t>シエン</t>
    </rPh>
    <rPh sb="4" eb="6">
      <t>ギジュツ</t>
    </rPh>
    <phoneticPr fontId="3"/>
  </si>
  <si>
    <t>習得度確認テスト①</t>
    <phoneticPr fontId="3"/>
  </si>
  <si>
    <t>生活支援技術Ⅱ　①</t>
    <rPh sb="0" eb="2">
      <t>セイカツ</t>
    </rPh>
    <rPh sb="2" eb="4">
      <t>シエン</t>
    </rPh>
    <rPh sb="4" eb="6">
      <t>ギジュツ</t>
    </rPh>
    <phoneticPr fontId="3"/>
  </si>
  <si>
    <t>生活支援技術Ⅱ　②</t>
    <rPh sb="0" eb="2">
      <t>セイカツ</t>
    </rPh>
    <rPh sb="2" eb="4">
      <t>シエン</t>
    </rPh>
    <rPh sb="4" eb="6">
      <t>ギジュツ</t>
    </rPh>
    <phoneticPr fontId="3"/>
  </si>
  <si>
    <t>生活支援技術Ⅱ　③</t>
    <rPh sb="0" eb="2">
      <t>セイカツ</t>
    </rPh>
    <rPh sb="2" eb="4">
      <t>シエン</t>
    </rPh>
    <rPh sb="4" eb="6">
      <t>ギジュツ</t>
    </rPh>
    <phoneticPr fontId="3"/>
  </si>
  <si>
    <t>生活支援技術Ⅱ　④</t>
    <rPh sb="0" eb="2">
      <t>セイカツ</t>
    </rPh>
    <rPh sb="2" eb="4">
      <t>シエン</t>
    </rPh>
    <rPh sb="4" eb="6">
      <t>ギジュツ</t>
    </rPh>
    <phoneticPr fontId="3"/>
  </si>
  <si>
    <t>医療的ケア　①</t>
    <rPh sb="0" eb="3">
      <t>イリョウテキ</t>
    </rPh>
    <phoneticPr fontId="3"/>
  </si>
  <si>
    <t>山戸</t>
    <rPh sb="0" eb="2">
      <t>ヤマト</t>
    </rPh>
    <phoneticPr fontId="3"/>
  </si>
  <si>
    <t>鈴木</t>
    <rPh sb="0" eb="2">
      <t>スズキ</t>
    </rPh>
    <phoneticPr fontId="3"/>
  </si>
  <si>
    <t>北原</t>
    <rPh sb="0" eb="2">
      <t>キタハラ</t>
    </rPh>
    <phoneticPr fontId="3"/>
  </si>
  <si>
    <t>佐々木</t>
    <rPh sb="0" eb="3">
      <t>ササキ</t>
    </rPh>
    <phoneticPr fontId="3"/>
  </si>
  <si>
    <t>ハローワーク来所日③</t>
    <phoneticPr fontId="3"/>
  </si>
  <si>
    <t>医療的ケア　②</t>
    <rPh sb="0" eb="3">
      <t>イリョウテキ</t>
    </rPh>
    <phoneticPr fontId="3"/>
  </si>
  <si>
    <t>医療的ケア　③</t>
    <rPh sb="0" eb="3">
      <t>イリョウテキ</t>
    </rPh>
    <phoneticPr fontId="3"/>
  </si>
  <si>
    <t>医療的ケア　④</t>
    <rPh sb="0" eb="3">
      <t>イリョウテキ</t>
    </rPh>
    <phoneticPr fontId="3"/>
  </si>
  <si>
    <t>医療的ケア　⑤</t>
    <rPh sb="0" eb="3">
      <t>イリョウテキ</t>
    </rPh>
    <phoneticPr fontId="3"/>
  </si>
  <si>
    <t>医療的ケア　⑥</t>
    <rPh sb="0" eb="3">
      <t>イリョウテキ</t>
    </rPh>
    <phoneticPr fontId="3"/>
  </si>
  <si>
    <t>医療的ケア　⑦</t>
    <rPh sb="0" eb="3">
      <t>イリョウテキ</t>
    </rPh>
    <phoneticPr fontId="3"/>
  </si>
  <si>
    <t>医療的ケア　⑧</t>
    <rPh sb="0" eb="3">
      <t>イリョウテキ</t>
    </rPh>
    <phoneticPr fontId="3"/>
  </si>
  <si>
    <t>医療的ケア　⑨</t>
    <rPh sb="0" eb="3">
      <t>イリョウテキ</t>
    </rPh>
    <phoneticPr fontId="3"/>
  </si>
  <si>
    <t>生活支援技術Ⅱ　⑤</t>
    <rPh sb="0" eb="2">
      <t>セイカツ</t>
    </rPh>
    <rPh sb="2" eb="4">
      <t>シエン</t>
    </rPh>
    <rPh sb="4" eb="6">
      <t>ギジュツ</t>
    </rPh>
    <phoneticPr fontId="3"/>
  </si>
  <si>
    <t>医療的ケア　⑩</t>
    <rPh sb="0" eb="3">
      <t>イリョウテキ</t>
    </rPh>
    <phoneticPr fontId="3"/>
  </si>
  <si>
    <t>発達と老化の理解Ⅰ　①</t>
    <rPh sb="0" eb="2">
      <t>ハッタツ</t>
    </rPh>
    <rPh sb="3" eb="5">
      <t>ロウカ</t>
    </rPh>
    <rPh sb="6" eb="8">
      <t>リカイ</t>
    </rPh>
    <phoneticPr fontId="3"/>
  </si>
  <si>
    <t>生活支援技術Ⅱ　⑥</t>
    <rPh sb="0" eb="2">
      <t>セイカツ</t>
    </rPh>
    <rPh sb="2" eb="4">
      <t>シエン</t>
    </rPh>
    <rPh sb="4" eb="6">
      <t>ギジュツ</t>
    </rPh>
    <phoneticPr fontId="3"/>
  </si>
  <si>
    <t>医療的ケア　⑪</t>
    <rPh sb="0" eb="3">
      <t>イリョウテキ</t>
    </rPh>
    <phoneticPr fontId="3"/>
  </si>
  <si>
    <t>医療的ケア　⑫</t>
    <rPh sb="0" eb="3">
      <t>イリョウテキ</t>
    </rPh>
    <phoneticPr fontId="3"/>
  </si>
  <si>
    <t>発達と老化の理解Ⅰ　②</t>
    <rPh sb="0" eb="2">
      <t>ハッタツ</t>
    </rPh>
    <rPh sb="3" eb="5">
      <t>ロウカ</t>
    </rPh>
    <rPh sb="6" eb="8">
      <t>リカイ</t>
    </rPh>
    <phoneticPr fontId="3"/>
  </si>
  <si>
    <t>発達と老化の理解Ⅱ　①</t>
    <rPh sb="0" eb="2">
      <t>ハッタツ</t>
    </rPh>
    <rPh sb="3" eb="5">
      <t>ロウカ</t>
    </rPh>
    <rPh sb="6" eb="8">
      <t>リカイ</t>
    </rPh>
    <phoneticPr fontId="3"/>
  </si>
  <si>
    <t>発達と老化の理解Ⅱ　②</t>
    <rPh sb="0" eb="2">
      <t>ハッタツ</t>
    </rPh>
    <rPh sb="3" eb="5">
      <t>ロウカ</t>
    </rPh>
    <rPh sb="6" eb="8">
      <t>リカイ</t>
    </rPh>
    <phoneticPr fontId="3"/>
  </si>
  <si>
    <t>発達と老化の理解Ⅱ　③</t>
    <rPh sb="0" eb="2">
      <t>ハッタツ</t>
    </rPh>
    <rPh sb="3" eb="5">
      <t>ロウカ</t>
    </rPh>
    <rPh sb="6" eb="8">
      <t>リカイ</t>
    </rPh>
    <phoneticPr fontId="3"/>
  </si>
  <si>
    <t>五十嵐</t>
    <rPh sb="0" eb="3">
      <t>イガラシ</t>
    </rPh>
    <phoneticPr fontId="3"/>
  </si>
  <si>
    <t>中田</t>
    <rPh sb="0" eb="2">
      <t>ナカタ</t>
    </rPh>
    <phoneticPr fontId="3"/>
  </si>
  <si>
    <t>就職支援①(2H)</t>
    <rPh sb="0" eb="2">
      <t>シュウショク</t>
    </rPh>
    <rPh sb="2" eb="4">
      <t>シエン</t>
    </rPh>
    <phoneticPr fontId="3"/>
  </si>
  <si>
    <t>ハローワーク来所日④</t>
    <phoneticPr fontId="3"/>
  </si>
  <si>
    <t>発達と老化の理解Ⅱ　④</t>
    <rPh sb="0" eb="2">
      <t>ハッタツ</t>
    </rPh>
    <rPh sb="3" eb="5">
      <t>ロウカ</t>
    </rPh>
    <rPh sb="6" eb="8">
      <t>リカイ</t>
    </rPh>
    <phoneticPr fontId="3"/>
  </si>
  <si>
    <t>認知症の理解Ⅰ　①</t>
    <rPh sb="0" eb="3">
      <t>ニンチショウ</t>
    </rPh>
    <rPh sb="4" eb="6">
      <t>リカイ</t>
    </rPh>
    <phoneticPr fontId="3"/>
  </si>
  <si>
    <t>認知症の理解Ⅰ　②</t>
    <rPh sb="0" eb="3">
      <t>ニンチショウ</t>
    </rPh>
    <rPh sb="4" eb="6">
      <t>リカイ</t>
    </rPh>
    <phoneticPr fontId="3"/>
  </si>
  <si>
    <t>職業能力基礎講習③</t>
    <phoneticPr fontId="3"/>
  </si>
  <si>
    <t>介助技術　①</t>
    <rPh sb="0" eb="2">
      <t>カイジョ</t>
    </rPh>
    <rPh sb="2" eb="4">
      <t>ギジュツ</t>
    </rPh>
    <phoneticPr fontId="3"/>
  </si>
  <si>
    <t>認知症の理解Ⅱ　①</t>
    <rPh sb="0" eb="3">
      <t>ニンチショウ</t>
    </rPh>
    <rPh sb="4" eb="6">
      <t>リカイ</t>
    </rPh>
    <phoneticPr fontId="3"/>
  </si>
  <si>
    <t>認知症の理解Ⅱ　②</t>
    <rPh sb="0" eb="3">
      <t>ニンチショウ</t>
    </rPh>
    <rPh sb="4" eb="6">
      <t>リカイ</t>
    </rPh>
    <phoneticPr fontId="3"/>
  </si>
  <si>
    <t>認知症の理解Ⅱ　③</t>
    <rPh sb="0" eb="3">
      <t>ニンチショウ</t>
    </rPh>
    <rPh sb="4" eb="6">
      <t>リカイ</t>
    </rPh>
    <phoneticPr fontId="3"/>
  </si>
  <si>
    <t>認知症の理解Ⅱ　④</t>
    <rPh sb="0" eb="3">
      <t>ニンチショウ</t>
    </rPh>
    <rPh sb="4" eb="6">
      <t>リカイ</t>
    </rPh>
    <phoneticPr fontId="3"/>
  </si>
  <si>
    <t>障害の理解Ⅰ　①</t>
    <rPh sb="0" eb="2">
      <t>ショウガイ</t>
    </rPh>
    <rPh sb="3" eb="5">
      <t>リカイ</t>
    </rPh>
    <phoneticPr fontId="3"/>
  </si>
  <si>
    <t>障害の理解Ⅰ　②</t>
    <rPh sb="0" eb="2">
      <t>ショウガイ</t>
    </rPh>
    <rPh sb="3" eb="5">
      <t>リカイ</t>
    </rPh>
    <phoneticPr fontId="3"/>
  </si>
  <si>
    <t>障害の理解Ⅱ　①</t>
    <rPh sb="0" eb="2">
      <t>ショウガイ</t>
    </rPh>
    <rPh sb="3" eb="5">
      <t>リカイ</t>
    </rPh>
    <phoneticPr fontId="3"/>
  </si>
  <si>
    <t>障害の理解Ⅱ　②</t>
    <rPh sb="0" eb="2">
      <t>ショウガイ</t>
    </rPh>
    <rPh sb="3" eb="5">
      <t>リカイ</t>
    </rPh>
    <phoneticPr fontId="3"/>
  </si>
  <si>
    <t>障害の理解Ⅱ　③</t>
    <rPh sb="0" eb="2">
      <t>ショウガイ</t>
    </rPh>
    <rPh sb="3" eb="5">
      <t>リカイ</t>
    </rPh>
    <phoneticPr fontId="3"/>
  </si>
  <si>
    <t>障害の理解Ⅱ　④</t>
    <rPh sb="0" eb="2">
      <t>ショウガイ</t>
    </rPh>
    <rPh sb="3" eb="5">
      <t>リカイ</t>
    </rPh>
    <phoneticPr fontId="3"/>
  </si>
  <si>
    <t>介護過程Ⅰ　①</t>
    <rPh sb="0" eb="2">
      <t>カイゴ</t>
    </rPh>
    <rPh sb="2" eb="4">
      <t>カテイ</t>
    </rPh>
    <phoneticPr fontId="3"/>
  </si>
  <si>
    <t>介護過程Ⅰ　②</t>
    <rPh sb="0" eb="2">
      <t>カイゴ</t>
    </rPh>
    <rPh sb="2" eb="4">
      <t>カテイ</t>
    </rPh>
    <phoneticPr fontId="3"/>
  </si>
  <si>
    <t>介護過程Ⅰ　③</t>
    <rPh sb="0" eb="2">
      <t>カイゴ</t>
    </rPh>
    <rPh sb="2" eb="4">
      <t>カテイ</t>
    </rPh>
    <phoneticPr fontId="3"/>
  </si>
  <si>
    <t>南原</t>
    <rPh sb="0" eb="2">
      <t>ミナミハラ</t>
    </rPh>
    <phoneticPr fontId="3"/>
  </si>
  <si>
    <t>企業実習(介護実習)①</t>
    <phoneticPr fontId="3"/>
  </si>
  <si>
    <t>企業実習(介護実習)②</t>
    <phoneticPr fontId="3"/>
  </si>
  <si>
    <t>企業実習(介護実習)③</t>
    <phoneticPr fontId="3"/>
  </si>
  <si>
    <t>企業実習(介護実習)④</t>
    <phoneticPr fontId="3"/>
  </si>
  <si>
    <t>企業実習(介護実習)⑤</t>
    <phoneticPr fontId="3"/>
  </si>
  <si>
    <t>企業実習(介護実習)⑥</t>
    <phoneticPr fontId="3"/>
  </si>
  <si>
    <t>企業実習(介護実習)⑦</t>
    <phoneticPr fontId="3"/>
  </si>
  <si>
    <t>企業実習(介護実習)⑧</t>
    <phoneticPr fontId="3"/>
  </si>
  <si>
    <t>ハローワーク来所日⑤</t>
    <phoneticPr fontId="3"/>
  </si>
  <si>
    <t>介助技術　②</t>
    <rPh sb="0" eb="2">
      <t>カイジョ</t>
    </rPh>
    <rPh sb="2" eb="4">
      <t>ギジュツ</t>
    </rPh>
    <phoneticPr fontId="3"/>
  </si>
  <si>
    <t>介護過程Ⅰ　④</t>
    <rPh sb="0" eb="2">
      <t>カイゴ</t>
    </rPh>
    <rPh sb="2" eb="4">
      <t>カテイ</t>
    </rPh>
    <phoneticPr fontId="3"/>
  </si>
  <si>
    <t>職業能力基礎講習④</t>
    <phoneticPr fontId="3"/>
  </si>
  <si>
    <t>介護過程Ⅱ　①</t>
    <rPh sb="0" eb="2">
      <t>カイゴ</t>
    </rPh>
    <rPh sb="2" eb="4">
      <t>カテイ</t>
    </rPh>
    <phoneticPr fontId="3"/>
  </si>
  <si>
    <t>介護過程Ⅱ　②</t>
    <rPh sb="0" eb="2">
      <t>カイゴ</t>
    </rPh>
    <rPh sb="2" eb="4">
      <t>カテイ</t>
    </rPh>
    <phoneticPr fontId="3"/>
  </si>
  <si>
    <t>介護過程Ⅱ　③</t>
    <rPh sb="0" eb="2">
      <t>カイゴ</t>
    </rPh>
    <rPh sb="2" eb="4">
      <t>カテイ</t>
    </rPh>
    <phoneticPr fontId="3"/>
  </si>
  <si>
    <t>職業能力基礎講習⑤</t>
    <phoneticPr fontId="3"/>
  </si>
  <si>
    <t>介護過程Ⅱ　④</t>
    <rPh sb="0" eb="2">
      <t>カイゴ</t>
    </rPh>
    <rPh sb="2" eb="4">
      <t>カテイ</t>
    </rPh>
    <phoneticPr fontId="3"/>
  </si>
  <si>
    <t>介護過程Ⅱ　⑤</t>
    <rPh sb="0" eb="2">
      <t>カイゴ</t>
    </rPh>
    <rPh sb="2" eb="4">
      <t>カテイ</t>
    </rPh>
    <phoneticPr fontId="3"/>
  </si>
  <si>
    <t>介護過程Ⅲ　①</t>
    <rPh sb="0" eb="2">
      <t>カイゴ</t>
    </rPh>
    <rPh sb="2" eb="4">
      <t>カテイ</t>
    </rPh>
    <phoneticPr fontId="3"/>
  </si>
  <si>
    <t>介護過程Ⅲ　②</t>
    <rPh sb="0" eb="2">
      <t>カイゴ</t>
    </rPh>
    <rPh sb="2" eb="4">
      <t>カテイ</t>
    </rPh>
    <phoneticPr fontId="3"/>
  </si>
  <si>
    <t>介護過程Ⅲ　③</t>
    <rPh sb="0" eb="2">
      <t>カイゴ</t>
    </rPh>
    <rPh sb="2" eb="4">
      <t>カテイ</t>
    </rPh>
    <phoneticPr fontId="3"/>
  </si>
  <si>
    <t>修了式(3H)</t>
    <phoneticPr fontId="3"/>
  </si>
  <si>
    <t>介護過程Ⅲ　④</t>
    <rPh sb="0" eb="2">
      <t>カイゴ</t>
    </rPh>
    <rPh sb="2" eb="4">
      <t>カテイ</t>
    </rPh>
    <phoneticPr fontId="3"/>
  </si>
  <si>
    <t>介護過程Ⅲ　⑤</t>
    <rPh sb="0" eb="2">
      <t>カイゴ</t>
    </rPh>
    <rPh sb="2" eb="4">
      <t>カテイ</t>
    </rPh>
    <phoneticPr fontId="3"/>
  </si>
  <si>
    <t>介護過程Ⅲ　⑥</t>
    <rPh sb="0" eb="2">
      <t>カイゴ</t>
    </rPh>
    <rPh sb="2" eb="4">
      <t>カテイ</t>
    </rPh>
    <phoneticPr fontId="3"/>
  </si>
  <si>
    <t>介護過程Ⅲ　⑦</t>
    <rPh sb="0" eb="2">
      <t>カイゴ</t>
    </rPh>
    <rPh sb="2" eb="4">
      <t>カテイ</t>
    </rPh>
    <phoneticPr fontId="3"/>
  </si>
  <si>
    <t>介護過程Ⅲ　⑧</t>
    <rPh sb="0" eb="2">
      <t>カイゴ</t>
    </rPh>
    <rPh sb="2" eb="4">
      <t>カテイ</t>
    </rPh>
    <phoneticPr fontId="3"/>
  </si>
  <si>
    <t>修了評価①</t>
    <rPh sb="0" eb="1">
      <t>シュウ</t>
    </rPh>
    <rPh sb="1" eb="2">
      <t>リョウ</t>
    </rPh>
    <rPh sb="2" eb="4">
      <t>ヒョウカ</t>
    </rPh>
    <phoneticPr fontId="3"/>
  </si>
  <si>
    <t>職業能力基礎講習⑥</t>
    <phoneticPr fontId="3"/>
  </si>
  <si>
    <t>介護概論・解説　①</t>
    <rPh sb="0" eb="2">
      <t>カイゴ</t>
    </rPh>
    <rPh sb="2" eb="4">
      <t>ガイロン</t>
    </rPh>
    <rPh sb="5" eb="7">
      <t>カイセツ</t>
    </rPh>
    <phoneticPr fontId="3"/>
  </si>
  <si>
    <t>職業能力基礎講習⑦</t>
    <phoneticPr fontId="3"/>
  </si>
  <si>
    <t>安全衛生　①</t>
    <phoneticPr fontId="3"/>
  </si>
  <si>
    <t>◎</t>
  </si>
  <si>
    <t>荻野</t>
    <rPh sb="0" eb="2">
      <t>オギノ</t>
    </rPh>
    <phoneticPr fontId="3"/>
  </si>
  <si>
    <t>春木</t>
    <phoneticPr fontId="3"/>
  </si>
  <si>
    <r>
      <t>※各月において、ハローワーク</t>
    </r>
    <r>
      <rPr>
        <sz val="11"/>
        <rFont val="ＭＳ Ｐゴシック"/>
        <family val="3"/>
        <charset val="128"/>
      </rPr>
      <t>来所日相当日として、1日、空白日を設けること（具体的な来所日は、認定時に機構が指定する）。</t>
    </r>
    <rPh sb="1" eb="3">
      <t>カクツキ</t>
    </rPh>
    <rPh sb="14" eb="16">
      <t>ライショ</t>
    </rPh>
    <rPh sb="16" eb="17">
      <t>ビ</t>
    </rPh>
    <rPh sb="17" eb="19">
      <t>ソウトウ</t>
    </rPh>
    <rPh sb="19" eb="20">
      <t>ビ</t>
    </rPh>
    <rPh sb="25" eb="26">
      <t>ニチ</t>
    </rPh>
    <rPh sb="27" eb="29">
      <t>クウハク</t>
    </rPh>
    <rPh sb="29" eb="30">
      <t>ビ</t>
    </rPh>
    <rPh sb="31" eb="32">
      <t>モウ</t>
    </rPh>
    <rPh sb="37" eb="40">
      <t>グタイテキ</t>
    </rPh>
    <rPh sb="41" eb="43">
      <t>ライショ</t>
    </rPh>
    <rPh sb="43" eb="44">
      <t>ビ</t>
    </rPh>
    <rPh sb="46" eb="48">
      <t>ニンテイ</t>
    </rPh>
    <rPh sb="48" eb="49">
      <t>ジ</t>
    </rPh>
    <rPh sb="50" eb="52">
      <t>キコウ</t>
    </rPh>
    <rPh sb="53" eb="55">
      <t>シテイ</t>
    </rPh>
    <phoneticPr fontId="3"/>
  </si>
  <si>
    <t>時間割表</t>
    <rPh sb="0" eb="3">
      <t>ジカンワリ</t>
    </rPh>
    <rPh sb="3" eb="4">
      <t>ヒョウ</t>
    </rPh>
    <phoneticPr fontId="3"/>
  </si>
  <si>
    <t>キャリア・コンサルティング実施予定表</t>
    <rPh sb="13" eb="15">
      <t>ジッシ</t>
    </rPh>
    <rPh sb="15" eb="17">
      <t>ヨテイ</t>
    </rPh>
    <rPh sb="17" eb="18">
      <t>ヒョウ</t>
    </rPh>
    <phoneticPr fontId="3"/>
  </si>
  <si>
    <t>区分</t>
    <rPh sb="0" eb="2">
      <t>クブン</t>
    </rPh>
    <phoneticPr fontId="3"/>
  </si>
  <si>
    <t>受講時間</t>
    <rPh sb="0" eb="2">
      <t>ジュコウ</t>
    </rPh>
    <rPh sb="2" eb="4">
      <t>ジカン</t>
    </rPh>
    <phoneticPr fontId="3"/>
  </si>
  <si>
    <t>備　考</t>
    <rPh sb="0" eb="1">
      <t>ソナエ</t>
    </rPh>
    <rPh sb="2" eb="3">
      <t>コウ</t>
    </rPh>
    <phoneticPr fontId="3"/>
  </si>
  <si>
    <t>１限目</t>
    <rPh sb="1" eb="2">
      <t>ゲン</t>
    </rPh>
    <rPh sb="2" eb="3">
      <t>メ</t>
    </rPh>
    <phoneticPr fontId="3"/>
  </si>
  <si>
    <t>～</t>
    <phoneticPr fontId="3"/>
  </si>
  <si>
    <t>１回目</t>
    <rPh sb="1" eb="2">
      <t>カイ</t>
    </rPh>
    <rPh sb="2" eb="3">
      <t>メ</t>
    </rPh>
    <phoneticPr fontId="3"/>
  </si>
  <si>
    <t>指定日もしくは受講時間終了後に実施</t>
    <rPh sb="0" eb="3">
      <t>シテイビ</t>
    </rPh>
    <rPh sb="7" eb="9">
      <t>ジュコウ</t>
    </rPh>
    <rPh sb="9" eb="11">
      <t>ジカン</t>
    </rPh>
    <rPh sb="11" eb="13">
      <t>シュウリョウ</t>
    </rPh>
    <rPh sb="13" eb="14">
      <t>ゴ</t>
    </rPh>
    <phoneticPr fontId="3"/>
  </si>
  <si>
    <t>２限目</t>
    <rPh sb="1" eb="2">
      <t>ゲン</t>
    </rPh>
    <rPh sb="2" eb="3">
      <t>メ</t>
    </rPh>
    <phoneticPr fontId="3"/>
  </si>
  <si>
    <t>２回目</t>
    <rPh sb="1" eb="2">
      <t>カイ</t>
    </rPh>
    <rPh sb="2" eb="3">
      <t>メ</t>
    </rPh>
    <phoneticPr fontId="3"/>
  </si>
  <si>
    <t>３限目</t>
    <rPh sb="1" eb="2">
      <t>ゲン</t>
    </rPh>
    <rPh sb="2" eb="3">
      <t>メ</t>
    </rPh>
    <phoneticPr fontId="3"/>
  </si>
  <si>
    <t>３回目</t>
    <rPh sb="1" eb="2">
      <t>カイ</t>
    </rPh>
    <rPh sb="2" eb="3">
      <t>メ</t>
    </rPh>
    <phoneticPr fontId="3"/>
  </si>
  <si>
    <t>受講時間終了後に実施</t>
    <rPh sb="0" eb="2">
      <t>ジュコウ</t>
    </rPh>
    <rPh sb="2" eb="4">
      <t>ジカン</t>
    </rPh>
    <rPh sb="4" eb="6">
      <t>シュウリョウ</t>
    </rPh>
    <rPh sb="6" eb="7">
      <t>ゴ</t>
    </rPh>
    <phoneticPr fontId="3"/>
  </si>
  <si>
    <t>４限目</t>
    <rPh sb="1" eb="2">
      <t>ゲン</t>
    </rPh>
    <rPh sb="2" eb="3">
      <t>メ</t>
    </rPh>
    <phoneticPr fontId="3"/>
  </si>
  <si>
    <t>※キャリアコンサルティングは、訓練時間に含まれません。</t>
    <rPh sb="15" eb="17">
      <t>クンレン</t>
    </rPh>
    <rPh sb="17" eb="19">
      <t>ジカン</t>
    </rPh>
    <rPh sb="20" eb="21">
      <t>フク</t>
    </rPh>
    <phoneticPr fontId="3"/>
  </si>
  <si>
    <t>５限目</t>
    <rPh sb="1" eb="2">
      <t>ゲン</t>
    </rPh>
    <rPh sb="2" eb="3">
      <t>メ</t>
    </rPh>
    <phoneticPr fontId="3"/>
  </si>
  <si>
    <r>
      <t>ハローワーク</t>
    </r>
    <r>
      <rPr>
        <sz val="11"/>
        <rFont val="ＭＳ Ｐゴシック"/>
        <family val="3"/>
        <charset val="128"/>
      </rPr>
      <t>来所予定表</t>
    </r>
    <rPh sb="6" eb="8">
      <t>ライショ</t>
    </rPh>
    <rPh sb="8" eb="10">
      <t>ヨテイ</t>
    </rPh>
    <rPh sb="10" eb="11">
      <t>ヒョウ</t>
    </rPh>
    <phoneticPr fontId="3"/>
  </si>
  <si>
    <t>６限目</t>
    <rPh sb="1" eb="2">
      <t>ゲン</t>
    </rPh>
    <rPh sb="2" eb="3">
      <t>メ</t>
    </rPh>
    <phoneticPr fontId="3"/>
  </si>
  <si>
    <t>質疑応答</t>
    <rPh sb="0" eb="2">
      <t>シツギ</t>
    </rPh>
    <rPh sb="2" eb="4">
      <t>オウトウ</t>
    </rPh>
    <phoneticPr fontId="3"/>
  </si>
  <si>
    <t>～</t>
    <phoneticPr fontId="3"/>
  </si>
  <si>
    <t>※5時限終了時の質疑応答については、
15：10～16：10、とする。</t>
    <rPh sb="2" eb="3">
      <t>ジ</t>
    </rPh>
    <rPh sb="3" eb="4">
      <t>ゲン</t>
    </rPh>
    <rPh sb="4" eb="7">
      <t>シュウリョウジ</t>
    </rPh>
    <rPh sb="8" eb="10">
      <t>シツギ</t>
    </rPh>
    <rPh sb="10" eb="12">
      <t>オウトウ</t>
    </rPh>
    <phoneticPr fontId="3"/>
  </si>
  <si>
    <t>４回目</t>
    <rPh sb="1" eb="2">
      <t>カイ</t>
    </rPh>
    <rPh sb="2" eb="3">
      <t>メ</t>
    </rPh>
    <phoneticPr fontId="3"/>
  </si>
  <si>
    <t>５回目</t>
    <rPh sb="1" eb="2">
      <t>カイ</t>
    </rPh>
    <rPh sb="2" eb="3">
      <t>メ</t>
    </rPh>
    <phoneticPr fontId="3"/>
  </si>
  <si>
    <r>
      <t>※ハローワーク</t>
    </r>
    <r>
      <rPr>
        <sz val="11"/>
        <rFont val="ＭＳ Ｐゴシック"/>
        <family val="3"/>
        <charset val="128"/>
      </rPr>
      <t>来所日は、訓練時間に含まれません。</t>
    </r>
    <rPh sb="7" eb="9">
      <t>ライショ</t>
    </rPh>
    <rPh sb="9" eb="10">
      <t>ビ</t>
    </rPh>
    <rPh sb="12" eb="14">
      <t>クンレン</t>
    </rPh>
    <rPh sb="14" eb="16">
      <t>ジカン</t>
    </rPh>
    <rPh sb="17" eb="18">
      <t>フク</t>
    </rPh>
    <phoneticPr fontId="3"/>
  </si>
  <si>
    <t>※機構処理欄</t>
    <rPh sb="1" eb="3">
      <t>キコウ</t>
    </rPh>
    <rPh sb="3" eb="5">
      <t>ショリ</t>
    </rPh>
    <rPh sb="5" eb="6">
      <t>ラン</t>
    </rPh>
    <phoneticPr fontId="3"/>
  </si>
  <si>
    <t>実施期間</t>
    <rPh sb="0" eb="2">
      <t>ジッシ</t>
    </rPh>
    <rPh sb="2" eb="4">
      <t>キカン</t>
    </rPh>
    <phoneticPr fontId="3"/>
  </si>
  <si>
    <t>訓練時間</t>
    <rPh sb="0" eb="2">
      <t>クンレン</t>
    </rPh>
    <rPh sb="2" eb="4">
      <t>ジカン</t>
    </rPh>
    <phoneticPr fontId="3"/>
  </si>
  <si>
    <t>１か月目</t>
    <rPh sb="2" eb="3">
      <t>ゲツ</t>
    </rPh>
    <rPh sb="3" eb="4">
      <t>メ</t>
    </rPh>
    <phoneticPr fontId="3"/>
  </si>
  <si>
    <t>平成　　　　　　　　　　　年　　　　　　　　　　　月　　　　　　　　　　　日　　　～　　　平成　　　　　　　　　　　年　　　　　　　　　　　月　　　　　　　　　　　日</t>
    <phoneticPr fontId="3"/>
  </si>
  <si>
    <t>　　　時間　　</t>
    <rPh sb="3" eb="5">
      <t>ジカン</t>
    </rPh>
    <phoneticPr fontId="3"/>
  </si>
  <si>
    <t>２か月目</t>
    <rPh sb="2" eb="3">
      <t>ゲツ</t>
    </rPh>
    <rPh sb="3" eb="4">
      <t>メ</t>
    </rPh>
    <phoneticPr fontId="3"/>
  </si>
  <si>
    <t>３か月目</t>
    <rPh sb="2" eb="3">
      <t>ゲツ</t>
    </rPh>
    <rPh sb="3" eb="4">
      <t>メ</t>
    </rPh>
    <phoneticPr fontId="3"/>
  </si>
  <si>
    <t>４か月目</t>
    <rPh sb="2" eb="3">
      <t>ゲツ</t>
    </rPh>
    <rPh sb="3" eb="4">
      <t>メ</t>
    </rPh>
    <phoneticPr fontId="3"/>
  </si>
  <si>
    <t>５か月目</t>
    <rPh sb="2" eb="3">
      <t>ゲツ</t>
    </rPh>
    <rPh sb="3" eb="4">
      <t>メ</t>
    </rPh>
    <phoneticPr fontId="3"/>
  </si>
  <si>
    <t>６か月目</t>
    <rPh sb="2" eb="3">
      <t>ゲツ</t>
    </rPh>
    <rPh sb="3" eb="4">
      <t>メ</t>
    </rPh>
    <phoneticPr fontId="3"/>
  </si>
  <si>
    <t>（裏面）</t>
    <rPh sb="1" eb="3">
      <t>リメン</t>
    </rPh>
    <phoneticPr fontId="3"/>
  </si>
  <si>
    <t>記入例（訓練内容欄は、極力訓練内容を表現するよう簡潔にご記入下さい）</t>
  </si>
  <si>
    <t>１月</t>
    <rPh sb="1" eb="2">
      <t>ツキ</t>
    </rPh>
    <phoneticPr fontId="3"/>
  </si>
  <si>
    <t>日</t>
    <rPh sb="0" eb="1">
      <t>ヒ</t>
    </rPh>
    <phoneticPr fontId="3"/>
  </si>
  <si>
    <t>月</t>
    <rPh sb="0" eb="1">
      <t>ゲツ</t>
    </rPh>
    <phoneticPr fontId="3"/>
  </si>
  <si>
    <t>火</t>
  </si>
  <si>
    <t>水</t>
  </si>
  <si>
    <t>木</t>
  </si>
  <si>
    <t>金</t>
  </si>
  <si>
    <t>土</t>
  </si>
  <si>
    <t>日</t>
  </si>
  <si>
    <t>月</t>
  </si>
  <si>
    <t>入校式・ガイダンス（６H）</t>
    <rPh sb="0" eb="2">
      <t>ニュウコウ</t>
    </rPh>
    <rPh sb="2" eb="3">
      <t>シキ</t>
    </rPh>
    <phoneticPr fontId="3"/>
  </si>
  <si>
    <t>学科（○○○○）</t>
    <rPh sb="0" eb="2">
      <t>ガッカ</t>
    </rPh>
    <phoneticPr fontId="3"/>
  </si>
  <si>
    <t xml:space="preserve"> </t>
    <phoneticPr fontId="3"/>
  </si>
  <si>
    <t>学科（△△△△）</t>
    <rPh sb="0" eb="2">
      <t>ガッカ</t>
    </rPh>
    <phoneticPr fontId="3"/>
  </si>
  <si>
    <t>学科（××××）</t>
    <rPh sb="0" eb="2">
      <t>ガッカ</t>
    </rPh>
    <phoneticPr fontId="3"/>
  </si>
  <si>
    <t>○</t>
    <phoneticPr fontId="3"/>
  </si>
  <si>
    <t>×</t>
    <phoneticPr fontId="3"/>
  </si>
  <si>
    <t>　</t>
    <phoneticPr fontId="3"/>
  </si>
  <si>
    <t>６H</t>
    <phoneticPr fontId="3"/>
  </si>
  <si>
    <t>２月</t>
    <rPh sb="1" eb="2">
      <t>ツキ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</si>
  <si>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</si>
  <si>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</si>
  <si>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学科（▽▽▽▽）</t>
    <rPh sb="0" eb="2">
      <t>ガッカ</t>
    </rPh>
    <phoneticPr fontId="3"/>
  </si>
  <si>
    <t>ハローワーク来所日①</t>
    <rPh sb="6" eb="8">
      <t>ライショ</t>
    </rPh>
    <rPh sb="8" eb="9">
      <t>ヒ</t>
    </rPh>
    <phoneticPr fontId="3"/>
  </si>
  <si>
    <t>学科（□□□□）</t>
    <rPh sb="0" eb="2">
      <t>ガッカ</t>
    </rPh>
    <phoneticPr fontId="3"/>
  </si>
  <si>
    <t>学科（＃＃＃＃）</t>
    <rPh sb="0" eb="2">
      <t>ガッカ</t>
    </rPh>
    <phoneticPr fontId="3"/>
  </si>
  <si>
    <t>実技（○○演習）</t>
    <rPh sb="0" eb="2">
      <t>ジツギ</t>
    </rPh>
    <rPh sb="5" eb="7">
      <t>エンシュウ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</si>
  <si>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</si>
  <si>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</si>
  <si>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</si>
  <si>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</si>
  <si>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３月</t>
    <rPh sb="1" eb="2">
      <t>ツキ</t>
    </rPh>
    <phoneticPr fontId="3"/>
  </si>
  <si>
    <t>金</t>
    <rPh sb="0" eb="1">
      <t>キン</t>
    </rPh>
    <phoneticPr fontId="3"/>
  </si>
  <si>
    <t>就職支援（６H）</t>
    <rPh sb="0" eb="2">
      <t>シュウショク</t>
    </rPh>
    <rPh sb="2" eb="4">
      <t>シエン</t>
    </rPh>
    <phoneticPr fontId="3"/>
  </si>
  <si>
    <t xml:space="preserve"> キャリコン②</t>
    <phoneticPr fontId="3"/>
  </si>
  <si>
    <t>実技（△△演習）</t>
    <rPh sb="0" eb="2">
      <t>ジツギ</t>
    </rPh>
    <rPh sb="5" eb="7">
      <t>エンシュウ</t>
    </rPh>
    <phoneticPr fontId="3"/>
  </si>
  <si>
    <t>ハローワーク来所日②</t>
    <rPh sb="6" eb="8">
      <t>ライショ</t>
    </rPh>
    <rPh sb="8" eb="9">
      <t>ヒ</t>
    </rPh>
    <phoneticPr fontId="3"/>
  </si>
  <si>
    <t>実技（××演習）</t>
    <rPh sb="0" eb="2">
      <t>ジツギ</t>
    </rPh>
    <rPh sb="5" eb="7">
      <t>エンシュウ</t>
    </rPh>
    <phoneticPr fontId="3"/>
  </si>
  <si>
    <t>実技（▽▽演習）</t>
    <rPh sb="0" eb="2">
      <t>ジツギ</t>
    </rPh>
    <rPh sb="5" eb="7">
      <t>エンシュウ</t>
    </rPh>
    <phoneticPr fontId="3"/>
  </si>
  <si>
    <t>実技（□□演習）</t>
    <rPh sb="0" eb="2">
      <t>ジツギ</t>
    </rPh>
    <rPh sb="5" eb="7">
      <t>エンシュウ</t>
    </rPh>
    <phoneticPr fontId="3"/>
  </si>
  <si>
    <t>企業実習（介護実習）</t>
    <rPh sb="5" eb="7">
      <t>カイゴ</t>
    </rPh>
    <rPh sb="7" eb="9">
      <t>ジッシュウ</t>
    </rPh>
    <phoneticPr fontId="3"/>
  </si>
  <si>
    <t>△</t>
    <phoneticPr fontId="3"/>
  </si>
  <si>
    <t>◎</t>
    <phoneticPr fontId="3"/>
  </si>
  <si>
    <t>※</t>
    <phoneticPr fontId="3"/>
  </si>
  <si>
    <t>△</t>
    <phoneticPr fontId="3"/>
  </si>
  <si>
    <t>◎</t>
    <phoneticPr fontId="3"/>
  </si>
  <si>
    <t>※</t>
    <phoneticPr fontId="3"/>
  </si>
  <si>
    <t>８H</t>
    <phoneticPr fontId="3"/>
  </si>
  <si>
    <t>４H</t>
    <phoneticPr fontId="3"/>
  </si>
  <si>
    <t>４月</t>
    <rPh sb="1" eb="2">
      <t>ツキ</t>
    </rPh>
    <phoneticPr fontId="3"/>
  </si>
  <si>
    <t>火</t>
    <rPh sb="0" eb="1">
      <t>カ</t>
    </rPh>
    <phoneticPr fontId="3"/>
  </si>
  <si>
    <t>実技（総括演習）</t>
    <rPh sb="0" eb="2">
      <t>ジツギ</t>
    </rPh>
    <rPh sb="3" eb="5">
      <t>ソウカツ</t>
    </rPh>
    <rPh sb="5" eb="7">
      <t>エンシュウ</t>
    </rPh>
    <phoneticPr fontId="3"/>
  </si>
  <si>
    <t xml:space="preserve"> キャリコン③</t>
    <phoneticPr fontId="3"/>
  </si>
  <si>
    <t>職業人講話・修了式（２H)</t>
    <rPh sb="0" eb="2">
      <t>ショクギョウ</t>
    </rPh>
    <rPh sb="2" eb="3">
      <t>ジン</t>
    </rPh>
    <rPh sb="3" eb="5">
      <t>コウワ</t>
    </rPh>
    <rPh sb="6" eb="9">
      <t>シュウリョウシキ</t>
    </rPh>
    <phoneticPr fontId="3"/>
  </si>
  <si>
    <t>　　９：００　～　　９：５０</t>
    <phoneticPr fontId="3"/>
  </si>
  <si>
    <t>平成　２３年　　１月　１８日　～　平成　２３年　　１月　３１日</t>
    <rPh sb="0" eb="2">
      <t>ヘイセイ</t>
    </rPh>
    <rPh sb="5" eb="6">
      <t>ネン</t>
    </rPh>
    <rPh sb="9" eb="10">
      <t>ガツ</t>
    </rPh>
    <rPh sb="13" eb="14">
      <t>ヒ</t>
    </rPh>
    <rPh sb="17" eb="19">
      <t>ヘイセイ</t>
    </rPh>
    <rPh sb="22" eb="23">
      <t>ネン</t>
    </rPh>
    <rPh sb="26" eb="27">
      <t>ガツ</t>
    </rPh>
    <rPh sb="30" eb="31">
      <t>ヒ</t>
    </rPh>
    <phoneticPr fontId="3"/>
  </si>
  <si>
    <t>１６時以降実施</t>
    <rPh sb="2" eb="5">
      <t>ジイコウ</t>
    </rPh>
    <rPh sb="5" eb="7">
      <t>ジッシ</t>
    </rPh>
    <phoneticPr fontId="3"/>
  </si>
  <si>
    <t>　１０：００　～　１０：５０</t>
    <phoneticPr fontId="3"/>
  </si>
  <si>
    <t>平成　２３年　　３月　　２日　～　平成　２３年　　３月　　２日</t>
    <rPh sb="0" eb="2">
      <t>ヘイセイ</t>
    </rPh>
    <rPh sb="5" eb="6">
      <t>ネン</t>
    </rPh>
    <rPh sb="9" eb="10">
      <t>ガツ</t>
    </rPh>
    <rPh sb="13" eb="14">
      <t>ヒ</t>
    </rPh>
    <rPh sb="17" eb="19">
      <t>ヘイセイ</t>
    </rPh>
    <rPh sb="22" eb="23">
      <t>ネン</t>
    </rPh>
    <rPh sb="26" eb="27">
      <t>ガツ</t>
    </rPh>
    <rPh sb="30" eb="31">
      <t>ヒ</t>
    </rPh>
    <phoneticPr fontId="3"/>
  </si>
  <si>
    <t>　１１：００　～　１１：５０</t>
    <phoneticPr fontId="3"/>
  </si>
  <si>
    <t>平成　２３年　　４月　　６日　～　平成　２３年　　４月　　６日</t>
    <rPh sb="0" eb="2">
      <t>ヘイセイ</t>
    </rPh>
    <rPh sb="5" eb="6">
      <t>ネン</t>
    </rPh>
    <rPh sb="9" eb="10">
      <t>ガツ</t>
    </rPh>
    <rPh sb="13" eb="14">
      <t>ヒ</t>
    </rPh>
    <rPh sb="17" eb="19">
      <t>ヘイセイ</t>
    </rPh>
    <rPh sb="22" eb="23">
      <t>ネン</t>
    </rPh>
    <rPh sb="26" eb="27">
      <t>ガツ</t>
    </rPh>
    <rPh sb="30" eb="31">
      <t>ヒ</t>
    </rPh>
    <phoneticPr fontId="3"/>
  </si>
  <si>
    <t>　１３：００　～　１３：５０</t>
    <phoneticPr fontId="3"/>
  </si>
  <si>
    <t>※キャリア・コンサルティングは、訓練時間に含まれません。</t>
    <rPh sb="16" eb="18">
      <t>クンレン</t>
    </rPh>
    <rPh sb="18" eb="20">
      <t>ジカン</t>
    </rPh>
    <rPh sb="21" eb="22">
      <t>フク</t>
    </rPh>
    <phoneticPr fontId="3"/>
  </si>
  <si>
    <t>　１４：００　～　１４：５０</t>
    <phoneticPr fontId="3"/>
  </si>
  <si>
    <t>　１５：００　～　１５：５０</t>
    <phoneticPr fontId="3"/>
  </si>
  <si>
    <r>
      <rPr>
        <sz val="11"/>
        <rFont val="ＭＳ Ｐゴシック"/>
        <family val="3"/>
        <charset val="128"/>
      </rPr>
      <t>来所日</t>
    </r>
    <rPh sb="0" eb="2">
      <t>ライショ</t>
    </rPh>
    <rPh sb="2" eb="3">
      <t>テイジツ</t>
    </rPh>
    <phoneticPr fontId="3"/>
  </si>
  <si>
    <t>　　１５：５０　～　１６：５０</t>
    <phoneticPr fontId="3"/>
  </si>
  <si>
    <t>平成　２３年　　２月　　１０日　</t>
    <rPh sb="0" eb="2">
      <t>ヘイセイ</t>
    </rPh>
    <rPh sb="5" eb="6">
      <t>ネン</t>
    </rPh>
    <rPh sb="9" eb="10">
      <t>ガツ</t>
    </rPh>
    <rPh sb="14" eb="15">
      <t>ヒ</t>
    </rPh>
    <phoneticPr fontId="3"/>
  </si>
  <si>
    <t>平成　２３年　　３月　　９日　</t>
    <rPh sb="0" eb="2">
      <t>ヘイセイ</t>
    </rPh>
    <rPh sb="5" eb="6">
      <t>ネン</t>
    </rPh>
    <rPh sb="9" eb="10">
      <t>ガツ</t>
    </rPh>
    <rPh sb="13" eb="14">
      <t>ヒ</t>
    </rPh>
    <phoneticPr fontId="3"/>
  </si>
  <si>
    <t>平成　　　年　　　月　　　日　</t>
    <rPh sb="0" eb="2">
      <t>ヘイセイ</t>
    </rPh>
    <rPh sb="5" eb="6">
      <t>ネン</t>
    </rPh>
    <rPh sb="9" eb="10">
      <t>ガツ</t>
    </rPh>
    <rPh sb="13" eb="14">
      <t>ヒ</t>
    </rPh>
    <phoneticPr fontId="3"/>
  </si>
  <si>
    <r>
      <t>※機構</t>
    </r>
    <r>
      <rPr>
        <sz val="11"/>
        <color indexed="8"/>
        <rFont val="ＭＳ Ｐゴシック"/>
        <family val="3"/>
        <charset val="128"/>
      </rPr>
      <t>処</t>
    </r>
    <r>
      <rPr>
        <sz val="11"/>
        <rFont val="ＭＳ Ｐゴシック"/>
        <family val="3"/>
        <charset val="128"/>
      </rPr>
      <t>理欄</t>
    </r>
    <rPh sb="1" eb="3">
      <t>キコウ</t>
    </rPh>
    <rPh sb="3" eb="5">
      <t>ショリ</t>
    </rPh>
    <rPh sb="5" eb="6">
      <t>ラン</t>
    </rPh>
    <phoneticPr fontId="3"/>
  </si>
  <si>
    <t>平成　　　年　　　月　　　日　～　平成　　　年　　　月　　　日</t>
    <rPh sb="0" eb="2">
      <t>ヘイセイ</t>
    </rPh>
    <rPh sb="5" eb="6">
      <t>ネン</t>
    </rPh>
    <rPh sb="9" eb="10">
      <t>ガツ</t>
    </rPh>
    <rPh sb="13" eb="14">
      <t>ヒ</t>
    </rPh>
    <rPh sb="17" eb="19">
      <t>ヘイセイ</t>
    </rPh>
    <rPh sb="22" eb="23">
      <t>ネン</t>
    </rPh>
    <rPh sb="26" eb="27">
      <t>ガツ</t>
    </rPh>
    <rPh sb="30" eb="31">
      <t>ヒ</t>
    </rPh>
    <phoneticPr fontId="3"/>
  </si>
  <si>
    <t>　　　時間</t>
    <rPh sb="3" eb="5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</si>
</sst>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d"/>
    <numFmt numFmtId="177" formatCode="aaa"/>
    <numFmt numFmtId="178" formatCode="m"/>
    <numFmt numFmtId="179" formatCode="0&quot;H&quot;"/>
    <numFmt numFmtId="180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trike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u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8"/>
      </top>
      <bottom/>
      <diagonal/>
    </border>
  </borders>
  <cellStyleXfs count="13">
    <xf numFmtId="0" fontId="0" fillId="0" borderId="0"/>
    <xf numFmtId="0" fontId="1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4" fillId="0" borderId="0">
      <alignment vertical="center"/>
    </xf>
    <xf numFmtId="0" fontId="1" fillId="0" borderId="0"/>
    <xf numFmtId="0" fontId="24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</cellStyleXfs>
  <cellXfs count="425">
    <xf numFmtId="0" fontId="0" fillId="0" borderId="0" xfId="0"/>
    <xf numFmtId="31" fontId="2" fillId="0" borderId="0" xfId="0" applyNumberFormat="1" applyFont="1" applyFill="1" applyAlignment="1"/>
    <xf numFmtId="31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 vertical="center" shrinkToFit="1"/>
    </xf>
    <xf numFmtId="31" fontId="2" fillId="0" borderId="0" xfId="0" applyNumberFormat="1" applyFont="1" applyFill="1" applyAlignment="1">
      <alignment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NumberFormat="1" applyFont="1" applyFill="1" applyAlignment="1">
      <alignment horizontal="center" vertical="top" shrinkToFit="1"/>
    </xf>
    <xf numFmtId="0" fontId="2" fillId="0" borderId="0" xfId="0" applyNumberFormat="1" applyFont="1" applyFill="1" applyAlignment="1">
      <alignment horizontal="center" vertical="top" shrinkToFi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horizontal="left" shrinkToFit="1"/>
    </xf>
    <xf numFmtId="0" fontId="0" fillId="0" borderId="1" xfId="0" applyFont="1" applyFill="1" applyBorder="1" applyAlignment="1">
      <alignment vertical="center" textRotation="255"/>
    </xf>
    <xf numFmtId="0" fontId="0" fillId="0" borderId="2" xfId="0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 shrinkToFit="1"/>
    </xf>
    <xf numFmtId="176" fontId="0" fillId="0" borderId="4" xfId="0" applyNumberFormat="1" applyFont="1" applyFill="1" applyBorder="1" applyAlignment="1">
      <alignment horizontal="center" shrinkToFit="1"/>
    </xf>
    <xf numFmtId="0" fontId="0" fillId="0" borderId="5" xfId="0" applyNumberFormat="1" applyFont="1" applyFill="1" applyBorder="1" applyAlignment="1">
      <alignment horizontal="center" shrinkToFit="1"/>
    </xf>
    <xf numFmtId="0" fontId="0" fillId="0" borderId="4" xfId="0" applyNumberFormat="1" applyFont="1" applyFill="1" applyBorder="1" applyAlignment="1">
      <alignment horizontal="center" shrinkToFit="1"/>
    </xf>
    <xf numFmtId="0" fontId="0" fillId="0" borderId="6" xfId="0" applyNumberFormat="1" applyFont="1" applyFill="1" applyBorder="1" applyAlignment="1">
      <alignment horizontal="center" shrinkToFit="1"/>
    </xf>
    <xf numFmtId="0" fontId="0" fillId="0" borderId="7" xfId="0" applyNumberFormat="1" applyFont="1" applyFill="1" applyBorder="1" applyAlignment="1">
      <alignment horizontal="center" shrinkToFit="1"/>
    </xf>
    <xf numFmtId="0" fontId="0" fillId="0" borderId="8" xfId="0" applyFont="1" applyFill="1" applyBorder="1" applyAlignment="1">
      <alignment vertical="center" textRotation="255"/>
    </xf>
    <xf numFmtId="177" fontId="0" fillId="0" borderId="3" xfId="0" applyNumberFormat="1" applyFont="1" applyFill="1" applyBorder="1" applyAlignment="1">
      <alignment horizontal="center" shrinkToFit="1"/>
    </xf>
    <xf numFmtId="177" fontId="0" fillId="0" borderId="4" xfId="0" applyNumberFormat="1" applyFont="1" applyFill="1" applyBorder="1" applyAlignment="1">
      <alignment horizontal="center" shrinkToFit="1"/>
    </xf>
    <xf numFmtId="177" fontId="0" fillId="0" borderId="5" xfId="0" applyNumberFormat="1" applyFont="1" applyFill="1" applyBorder="1" applyAlignment="1">
      <alignment horizontal="center" shrinkToFit="1"/>
    </xf>
    <xf numFmtId="177" fontId="0" fillId="0" borderId="6" xfId="0" applyNumberFormat="1" applyFont="1" applyFill="1" applyBorder="1" applyAlignment="1">
      <alignment horizontal="center" shrinkToFit="1"/>
    </xf>
    <xf numFmtId="177" fontId="0" fillId="0" borderId="7" xfId="0" applyNumberFormat="1" applyFont="1" applyFill="1" applyBorder="1" applyAlignment="1">
      <alignment horizontal="center" shrinkToFit="1"/>
    </xf>
    <xf numFmtId="0" fontId="0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textRotation="255" wrapText="1" shrinkToFit="1"/>
    </xf>
    <xf numFmtId="0" fontId="6" fillId="0" borderId="10" xfId="0" applyFont="1" applyFill="1" applyBorder="1" applyAlignment="1">
      <alignment horizontal="center" textRotation="255" wrapText="1" shrinkToFit="1"/>
    </xf>
    <xf numFmtId="0" fontId="7" fillId="0" borderId="11" xfId="0" applyFont="1" applyFill="1" applyBorder="1" applyAlignment="1">
      <alignment horizontal="center" vertical="top" textRotation="255" shrinkToFit="1"/>
    </xf>
    <xf numFmtId="0" fontId="7" fillId="0" borderId="10" xfId="0" applyFont="1" applyFill="1" applyBorder="1" applyAlignment="1">
      <alignment horizontal="center" vertical="top" textRotation="255" shrinkToFit="1"/>
    </xf>
    <xf numFmtId="0" fontId="7" fillId="0" borderId="9" xfId="0" applyFont="1" applyFill="1" applyBorder="1" applyAlignment="1">
      <alignment horizontal="center" vertical="top" textRotation="255" shrinkToFit="1"/>
    </xf>
    <xf numFmtId="0" fontId="7" fillId="0" borderId="10" xfId="0" applyFont="1" applyFill="1" applyBorder="1" applyAlignment="1">
      <alignment vertical="top" textRotation="255" shrinkToFit="1"/>
    </xf>
    <xf numFmtId="0" fontId="7" fillId="0" borderId="9" xfId="0" applyFont="1" applyFill="1" applyBorder="1" applyAlignment="1">
      <alignment horizontal="center" vertical="top" textRotation="255" shrinkToFit="1"/>
    </xf>
    <xf numFmtId="0" fontId="7" fillId="0" borderId="11" xfId="0" applyFont="1" applyFill="1" applyBorder="1" applyAlignment="1">
      <alignment horizontal="center" vertical="top" textRotation="255" shrinkToFit="1"/>
    </xf>
    <xf numFmtId="0" fontId="6" fillId="0" borderId="9" xfId="0" applyFont="1" applyFill="1" applyBorder="1" applyAlignment="1">
      <alignment horizontal="center" vertical="center" textRotation="255" wrapText="1" shrinkToFit="1"/>
    </xf>
    <xf numFmtId="0" fontId="6" fillId="0" borderId="10" xfId="0" applyFont="1" applyFill="1" applyBorder="1" applyAlignment="1">
      <alignment textRotation="255" wrapText="1" shrinkToFit="1"/>
    </xf>
    <xf numFmtId="0" fontId="6" fillId="0" borderId="9" xfId="0" applyFont="1" applyFill="1" applyBorder="1" applyAlignment="1">
      <alignment horizontal="center" textRotation="255" shrinkToFit="1"/>
    </xf>
    <xf numFmtId="0" fontId="6" fillId="0" borderId="10" xfId="0" applyFont="1" applyFill="1" applyBorder="1" applyAlignment="1">
      <alignment horizontal="center" textRotation="255" shrinkToFit="1"/>
    </xf>
    <xf numFmtId="0" fontId="8" fillId="0" borderId="9" xfId="0" applyFont="1" applyFill="1" applyBorder="1" applyAlignment="1">
      <alignment horizontal="center" vertical="center" textRotation="255" wrapText="1" shrinkToFit="1"/>
    </xf>
    <xf numFmtId="0" fontId="8" fillId="0" borderId="10" xfId="0" applyFont="1" applyFill="1" applyBorder="1" applyAlignment="1">
      <alignment horizontal="center" vertical="center" textRotation="255" wrapText="1" shrinkToFit="1"/>
    </xf>
    <xf numFmtId="0" fontId="6" fillId="0" borderId="12" xfId="0" applyFont="1" applyFill="1" applyBorder="1" applyAlignment="1">
      <alignment horizontal="center" vertical="top" textRotation="255" wrapText="1" shrinkToFit="1"/>
    </xf>
    <xf numFmtId="0" fontId="6" fillId="0" borderId="13" xfId="0" applyFont="1" applyFill="1" applyBorder="1" applyAlignment="1">
      <alignment horizontal="center" vertical="top" textRotation="255" wrapText="1" shrinkToFit="1"/>
    </xf>
    <xf numFmtId="0" fontId="7" fillId="0" borderId="0" xfId="0" applyFont="1" applyFill="1" applyBorder="1" applyAlignment="1">
      <alignment horizontal="center" vertical="top" textRotation="255" shrinkToFit="1"/>
    </xf>
    <xf numFmtId="0" fontId="7" fillId="0" borderId="13" xfId="0" applyFont="1" applyFill="1" applyBorder="1" applyAlignment="1">
      <alignment horizontal="center" vertical="top" textRotation="255" shrinkToFit="1"/>
    </xf>
    <xf numFmtId="0" fontId="7" fillId="0" borderId="12" xfId="0" applyFont="1" applyFill="1" applyBorder="1" applyAlignment="1">
      <alignment horizontal="center" vertical="top" textRotation="255" shrinkToFit="1"/>
    </xf>
    <xf numFmtId="0" fontId="7" fillId="0" borderId="13" xfId="0" applyFont="1" applyFill="1" applyBorder="1" applyAlignment="1">
      <alignment vertical="top" textRotation="255" shrinkToFit="1"/>
    </xf>
    <xf numFmtId="0" fontId="7" fillId="0" borderId="12" xfId="0" applyFont="1" applyFill="1" applyBorder="1" applyAlignment="1">
      <alignment horizontal="center" vertical="top" textRotation="255" shrinkToFit="1"/>
    </xf>
    <xf numFmtId="0" fontId="7" fillId="0" borderId="0" xfId="0" applyFont="1" applyFill="1" applyBorder="1" applyAlignment="1">
      <alignment horizontal="center" vertical="top" textRotation="255" shrinkToFit="1"/>
    </xf>
    <xf numFmtId="0" fontId="6" fillId="0" borderId="12" xfId="0" applyFont="1" applyFill="1" applyBorder="1" applyAlignment="1">
      <alignment horizontal="center" vertical="center" textRotation="255" wrapText="1" shrinkToFit="1"/>
    </xf>
    <xf numFmtId="0" fontId="6" fillId="0" borderId="13" xfId="0" applyFont="1" applyFill="1" applyBorder="1" applyAlignment="1">
      <alignment vertical="top" textRotation="255" wrapText="1" shrinkToFit="1"/>
    </xf>
    <xf numFmtId="0" fontId="6" fillId="0" borderId="12" xfId="0" applyFont="1" applyFill="1" applyBorder="1" applyAlignment="1">
      <alignment horizontal="center" vertical="top" textRotation="255" shrinkToFit="1"/>
    </xf>
    <xf numFmtId="0" fontId="6" fillId="0" borderId="13" xfId="0" applyFont="1" applyFill="1" applyBorder="1" applyAlignment="1">
      <alignment horizontal="center" vertical="top" textRotation="255" shrinkToFit="1"/>
    </xf>
    <xf numFmtId="0" fontId="8" fillId="0" borderId="12" xfId="0" applyFont="1" applyFill="1" applyBorder="1" applyAlignment="1">
      <alignment horizontal="center" vertical="center" textRotation="255" wrapText="1" shrinkToFit="1"/>
    </xf>
    <xf numFmtId="0" fontId="8" fillId="0" borderId="13" xfId="0" applyFont="1" applyFill="1" applyBorder="1" applyAlignment="1">
      <alignment horizontal="center" vertical="center" textRotation="255" wrapText="1" shrinkToFit="1"/>
    </xf>
    <xf numFmtId="0" fontId="6" fillId="0" borderId="13" xfId="0" applyFont="1" applyFill="1" applyBorder="1" applyAlignment="1">
      <alignment horizontal="right" vertical="top" textRotation="255" shrinkToFit="1"/>
    </xf>
    <xf numFmtId="0" fontId="9" fillId="0" borderId="13" xfId="0" applyFont="1" applyFill="1" applyBorder="1" applyAlignment="1">
      <alignment horizontal="center" vertical="top" textRotation="255" wrapText="1" shrinkToFit="1"/>
    </xf>
    <xf numFmtId="0" fontId="8" fillId="0" borderId="12" xfId="0" applyFont="1" applyFill="1" applyBorder="1" applyAlignment="1">
      <alignment horizontal="center" vertical="top" textRotation="255" shrinkToFit="1"/>
    </xf>
    <xf numFmtId="0" fontId="8" fillId="0" borderId="13" xfId="0" applyFont="1" applyFill="1" applyBorder="1" applyAlignment="1">
      <alignment horizontal="center" vertical="top" textRotation="255" shrinkToFit="1"/>
    </xf>
    <xf numFmtId="178" fontId="0" fillId="0" borderId="8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top" textRotation="255" wrapText="1" shrinkToFit="1"/>
    </xf>
    <xf numFmtId="0" fontId="6" fillId="0" borderId="15" xfId="0" applyFont="1" applyFill="1" applyBorder="1" applyAlignment="1">
      <alignment horizontal="right" vertical="top" textRotation="255" shrinkToFit="1"/>
    </xf>
    <xf numFmtId="0" fontId="7" fillId="0" borderId="15" xfId="0" applyFont="1" applyFill="1" applyBorder="1" applyAlignment="1">
      <alignment vertical="top" textRotation="255" shrinkToFit="1"/>
    </xf>
    <xf numFmtId="0" fontId="7" fillId="0" borderId="14" xfId="0" applyFont="1" applyFill="1" applyBorder="1" applyAlignment="1">
      <alignment horizontal="center" vertical="top" textRotation="255" shrinkToFit="1"/>
    </xf>
    <xf numFmtId="0" fontId="7" fillId="0" borderId="16" xfId="0" applyFont="1" applyFill="1" applyBorder="1" applyAlignment="1">
      <alignment horizontal="center" vertical="top" textRotation="255" shrinkToFit="1"/>
    </xf>
    <xf numFmtId="0" fontId="7" fillId="0" borderId="15" xfId="0" applyFont="1" applyFill="1" applyBorder="1" applyAlignment="1">
      <alignment horizontal="center" vertical="top" textRotation="255" shrinkToFit="1"/>
    </xf>
    <xf numFmtId="0" fontId="6" fillId="0" borderId="14" xfId="0" applyFont="1" applyFill="1" applyBorder="1" applyAlignment="1">
      <alignment horizontal="center" vertical="center" textRotation="255" wrapText="1" shrinkToFit="1"/>
    </xf>
    <xf numFmtId="0" fontId="9" fillId="0" borderId="15" xfId="0" applyFont="1" applyFill="1" applyBorder="1" applyAlignment="1">
      <alignment horizontal="center" vertical="top" textRotation="255" wrapText="1" shrinkToFit="1"/>
    </xf>
    <xf numFmtId="0" fontId="8" fillId="0" borderId="14" xfId="0" applyFont="1" applyFill="1" applyBorder="1" applyAlignment="1">
      <alignment horizontal="center" vertical="top" textRotation="255" shrinkToFit="1"/>
    </xf>
    <xf numFmtId="0" fontId="8" fillId="0" borderId="15" xfId="0" applyFont="1" applyFill="1" applyBorder="1" applyAlignment="1">
      <alignment horizontal="center" vertical="top" textRotation="255" shrinkToFit="1"/>
    </xf>
    <xf numFmtId="0" fontId="6" fillId="0" borderId="15" xfId="0" applyFont="1" applyFill="1" applyBorder="1" applyAlignment="1">
      <alignment horizontal="center" vertical="top" textRotation="255" wrapText="1" shrinkToFit="1"/>
    </xf>
    <xf numFmtId="0" fontId="6" fillId="0" borderId="14" xfId="0" applyFont="1" applyFill="1" applyBorder="1" applyAlignment="1">
      <alignment horizontal="center" vertical="top" textRotation="255" shrinkToFit="1"/>
    </xf>
    <xf numFmtId="0" fontId="6" fillId="0" borderId="15" xfId="0" applyFont="1" applyFill="1" applyBorder="1" applyAlignment="1">
      <alignment horizontal="center" vertical="top" textRotation="255" shrinkToFit="1"/>
    </xf>
    <xf numFmtId="0" fontId="8" fillId="0" borderId="14" xfId="0" applyFont="1" applyFill="1" applyBorder="1" applyAlignment="1">
      <alignment horizontal="center" vertical="center" textRotation="255" wrapText="1" shrinkToFit="1"/>
    </xf>
    <xf numFmtId="0" fontId="8" fillId="0" borderId="15" xfId="0" applyFont="1" applyFill="1" applyBorder="1" applyAlignment="1">
      <alignment horizontal="center" vertical="center" textRotation="255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top" textRotation="255" shrinkToFit="1"/>
    </xf>
    <xf numFmtId="0" fontId="7" fillId="0" borderId="4" xfId="0" applyFont="1" applyFill="1" applyBorder="1" applyAlignment="1">
      <alignment horizontal="center" vertical="top" textRotation="255" shrinkToFit="1"/>
    </xf>
    <xf numFmtId="0" fontId="7" fillId="0" borderId="6" xfId="0" applyFont="1" applyFill="1" applyBorder="1" applyAlignment="1">
      <alignment horizontal="center" vertical="center" textRotation="255" shrinkToFit="1"/>
    </xf>
    <xf numFmtId="0" fontId="7" fillId="0" borderId="4" xfId="0" applyFont="1" applyFill="1" applyBorder="1" applyAlignment="1">
      <alignment horizontal="center" vertical="center" textRotation="255" shrinkToFit="1"/>
    </xf>
    <xf numFmtId="0" fontId="7" fillId="0" borderId="5" xfId="0" applyFont="1" applyFill="1" applyBorder="1" applyAlignment="1">
      <alignment horizontal="center" vertical="center" textRotation="255" shrinkToFit="1"/>
    </xf>
    <xf numFmtId="0" fontId="7" fillId="0" borderId="6" xfId="0" applyFont="1" applyFill="1" applyBorder="1" applyAlignment="1">
      <alignment horizontal="center" vertical="top" textRotation="255" shrinkToFit="1"/>
    </xf>
    <xf numFmtId="0" fontId="7" fillId="0" borderId="4" xfId="0" applyFont="1" applyFill="1" applyBorder="1" applyAlignment="1">
      <alignment horizontal="center" shrinkToFit="1"/>
    </xf>
    <xf numFmtId="0" fontId="7" fillId="0" borderId="5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 vertical="top" textRotation="255" shrinkToFit="1"/>
    </xf>
    <xf numFmtId="0" fontId="0" fillId="0" borderId="4" xfId="0" applyFont="1" applyFill="1" applyBorder="1" applyAlignment="1">
      <alignment horizontal="center" vertical="top" textRotation="255" shrinkToFit="1"/>
    </xf>
    <xf numFmtId="0" fontId="0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textRotation="255" shrinkToFit="1"/>
    </xf>
    <xf numFmtId="0" fontId="9" fillId="0" borderId="10" xfId="0" applyFont="1" applyFill="1" applyBorder="1" applyAlignment="1">
      <alignment horizontal="center" vertical="center" textRotation="255" shrinkToFit="1"/>
    </xf>
    <xf numFmtId="0" fontId="9" fillId="0" borderId="11" xfId="0" applyFont="1" applyFill="1" applyBorder="1" applyAlignment="1">
      <alignment horizontal="center" vertical="center" textRotation="255" shrinkToFit="1"/>
    </xf>
    <xf numFmtId="0" fontId="9" fillId="0" borderId="10" xfId="0" applyFont="1" applyFill="1" applyBorder="1" applyAlignment="1">
      <alignment horizontal="center" vertical="center" textRotation="255" shrinkToFit="1"/>
    </xf>
    <xf numFmtId="0" fontId="9" fillId="0" borderId="17" xfId="0" applyFont="1" applyFill="1" applyBorder="1" applyAlignment="1">
      <alignment horizontal="center" vertical="center" textRotation="255" shrinkToFit="1"/>
    </xf>
    <xf numFmtId="0" fontId="9" fillId="0" borderId="11" xfId="0" applyFont="1" applyFill="1" applyBorder="1" applyAlignment="1">
      <alignment horizontal="center" vertical="center" textRotation="255" shrinkToFit="1"/>
    </xf>
    <xf numFmtId="0" fontId="0" fillId="0" borderId="9" xfId="0" applyFont="1" applyFill="1" applyBorder="1" applyAlignment="1">
      <alignment horizontal="center" vertical="center" textRotation="255" shrinkToFit="1"/>
    </xf>
    <xf numFmtId="0" fontId="0" fillId="0" borderId="10" xfId="0" applyFont="1" applyFill="1" applyBorder="1" applyAlignment="1">
      <alignment horizontal="center" vertical="center" textRotation="255" shrinkToFit="1"/>
    </xf>
    <xf numFmtId="0" fontId="0" fillId="0" borderId="1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textRotation="255" shrinkToFit="1"/>
    </xf>
    <xf numFmtId="0" fontId="9" fillId="0" borderId="15" xfId="0" applyFont="1" applyFill="1" applyBorder="1" applyAlignment="1">
      <alignment horizontal="center" vertical="center" textRotation="255" shrinkToFit="1"/>
    </xf>
    <xf numFmtId="0" fontId="9" fillId="0" borderId="19" xfId="0" applyFont="1" applyFill="1" applyBorder="1" applyAlignment="1">
      <alignment horizontal="center" vertical="center" textRotation="255" shrinkToFit="1"/>
    </xf>
    <xf numFmtId="0" fontId="9" fillId="0" borderId="15" xfId="0" applyFont="1" applyFill="1" applyBorder="1" applyAlignment="1">
      <alignment horizontal="center" vertical="center" textRotation="255" shrinkToFit="1"/>
    </xf>
    <xf numFmtId="0" fontId="9" fillId="0" borderId="20" xfId="0" applyFont="1" applyFill="1" applyBorder="1" applyAlignment="1">
      <alignment horizontal="center" vertical="center" textRotation="255" shrinkToFit="1"/>
    </xf>
    <xf numFmtId="0" fontId="9" fillId="0" borderId="16" xfId="0" applyFont="1" applyFill="1" applyBorder="1" applyAlignment="1">
      <alignment horizontal="center" vertical="center" textRotation="255" shrinkToFit="1"/>
    </xf>
    <xf numFmtId="0" fontId="9" fillId="0" borderId="16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center" vertical="center" textRotation="255" shrinkToFit="1"/>
    </xf>
    <xf numFmtId="0" fontId="0" fillId="0" borderId="15" xfId="0" applyFont="1" applyFill="1" applyBorder="1" applyAlignment="1">
      <alignment horizontal="center" vertical="center" textRotation="255" shrinkToFit="1"/>
    </xf>
    <xf numFmtId="0" fontId="0" fillId="0" borderId="18" xfId="0" applyFont="1" applyFill="1" applyBorder="1" applyAlignment="1">
      <alignment vertical="center" textRotation="255" shrinkToFit="1"/>
    </xf>
    <xf numFmtId="0" fontId="0" fillId="0" borderId="2" xfId="0" applyFont="1" applyFill="1" applyBorder="1" applyAlignment="1">
      <alignment horizontal="center" vertical="center" shrinkToFit="1"/>
    </xf>
    <xf numFmtId="179" fontId="0" fillId="0" borderId="21" xfId="1" applyNumberFormat="1" applyFont="1" applyFill="1" applyBorder="1" applyAlignment="1">
      <alignment horizontal="center" shrinkToFit="1"/>
    </xf>
    <xf numFmtId="179" fontId="0" fillId="0" borderId="22" xfId="1" applyNumberFormat="1" applyFont="1" applyFill="1" applyBorder="1" applyAlignment="1">
      <alignment horizontal="center" shrinkToFit="1"/>
    </xf>
    <xf numFmtId="179" fontId="0" fillId="0" borderId="6" xfId="1" applyNumberFormat="1" applyFont="1" applyFill="1" applyBorder="1" applyAlignment="1">
      <alignment horizontal="center" shrinkToFit="1"/>
    </xf>
    <xf numFmtId="179" fontId="0" fillId="0" borderId="21" xfId="1" applyNumberFormat="1" applyFont="1" applyFill="1" applyBorder="1" applyAlignment="1">
      <alignment shrinkToFit="1"/>
    </xf>
    <xf numFmtId="179" fontId="0" fillId="0" borderId="22" xfId="1" applyNumberFormat="1" applyFont="1" applyFill="1" applyBorder="1" applyAlignment="1">
      <alignment shrinkToFit="1"/>
    </xf>
    <xf numFmtId="179" fontId="0" fillId="0" borderId="21" xfId="1" applyNumberFormat="1" applyFont="1" applyFill="1" applyBorder="1" applyAlignment="1">
      <alignment horizontal="center" shrinkToFit="1"/>
    </xf>
    <xf numFmtId="179" fontId="0" fillId="0" borderId="22" xfId="1" applyNumberFormat="1" applyFont="1" applyFill="1" applyBorder="1" applyAlignment="1">
      <alignment horizontal="center" shrinkToFit="1"/>
    </xf>
    <xf numFmtId="179" fontId="0" fillId="0" borderId="4" xfId="1" applyNumberFormat="1" applyFont="1" applyFill="1" applyBorder="1" applyAlignment="1">
      <alignment horizontal="center" shrinkToFit="1"/>
    </xf>
    <xf numFmtId="179" fontId="0" fillId="0" borderId="19" xfId="0" applyNumberFormat="1" applyFont="1" applyFill="1" applyBorder="1" applyAlignment="1">
      <alignment horizontal="left" shrinkToFit="1"/>
    </xf>
    <xf numFmtId="179" fontId="0" fillId="0" borderId="0" xfId="0" applyNumberFormat="1" applyFont="1" applyFill="1" applyBorder="1" applyAlignment="1">
      <alignment horizontal="left" shrinkToFit="1"/>
    </xf>
    <xf numFmtId="0" fontId="0" fillId="0" borderId="0" xfId="0" applyFont="1" applyFill="1" applyAlignment="1">
      <alignment shrinkToFit="1"/>
    </xf>
    <xf numFmtId="0" fontId="6" fillId="0" borderId="11" xfId="0" applyFont="1" applyFill="1" applyBorder="1" applyAlignment="1">
      <alignment horizontal="center" textRotation="255" shrinkToFit="1"/>
    </xf>
    <xf numFmtId="0" fontId="0" fillId="0" borderId="9" xfId="0" applyFont="1" applyFill="1" applyBorder="1" applyAlignment="1">
      <alignment horizontal="center" vertical="center" textRotation="255" wrapText="1" shrinkToFit="1"/>
    </xf>
    <xf numFmtId="0" fontId="0" fillId="0" borderId="10" xfId="0" applyFont="1" applyFill="1" applyBorder="1" applyAlignment="1">
      <alignment horizontal="center" vertical="center" textRotation="255" wrapText="1" shrinkToFit="1"/>
    </xf>
    <xf numFmtId="0" fontId="0" fillId="2" borderId="9" xfId="0" applyFont="1" applyFill="1" applyBorder="1" applyAlignment="1">
      <alignment horizontal="center" vertical="center" textRotation="255" shrinkToFit="1"/>
    </xf>
    <xf numFmtId="0" fontId="0" fillId="2" borderId="11" xfId="0" applyFont="1" applyFill="1" applyBorder="1" applyAlignment="1">
      <alignment horizontal="center" vertical="center" textRotation="255" shrinkToFit="1"/>
    </xf>
    <xf numFmtId="0" fontId="0" fillId="2" borderId="10" xfId="0" applyFont="1" applyFill="1" applyBorder="1" applyAlignment="1">
      <alignment horizontal="center" vertical="center" textRotation="255" shrinkToFit="1"/>
    </xf>
    <xf numFmtId="0" fontId="6" fillId="0" borderId="23" xfId="0" applyFont="1" applyFill="1" applyBorder="1" applyAlignment="1">
      <alignment horizontal="center" textRotation="255" shrinkToFit="1"/>
    </xf>
    <xf numFmtId="0" fontId="6" fillId="0" borderId="12" xfId="0" applyFont="1" applyFill="1" applyBorder="1" applyAlignment="1">
      <alignment horizontal="center" textRotation="255" wrapText="1" shrinkToFit="1"/>
    </xf>
    <xf numFmtId="0" fontId="6" fillId="0" borderId="13" xfId="0" applyFont="1" applyFill="1" applyBorder="1" applyAlignment="1">
      <alignment horizontal="center" textRotation="255" wrapText="1" shrinkToFit="1"/>
    </xf>
    <xf numFmtId="0" fontId="6" fillId="0" borderId="12" xfId="0" applyFont="1" applyFill="1" applyBorder="1" applyAlignment="1">
      <alignment horizontal="center" textRotation="255" shrinkToFit="1"/>
    </xf>
    <xf numFmtId="0" fontId="6" fillId="0" borderId="0" xfId="0" applyFont="1" applyFill="1" applyBorder="1" applyAlignment="1">
      <alignment horizontal="center" textRotation="255" shrinkToFit="1"/>
    </xf>
    <xf numFmtId="0" fontId="6" fillId="0" borderId="13" xfId="0" applyFont="1" applyFill="1" applyBorder="1" applyAlignment="1">
      <alignment horizontal="center" textRotation="255" shrinkToFit="1"/>
    </xf>
    <xf numFmtId="0" fontId="0" fillId="0" borderId="12" xfId="0" applyFont="1" applyFill="1" applyBorder="1" applyAlignment="1">
      <alignment horizontal="center" vertical="center" textRotation="255" wrapText="1" shrinkToFit="1"/>
    </xf>
    <xf numFmtId="0" fontId="0" fillId="0" borderId="13" xfId="0" applyFont="1" applyFill="1" applyBorder="1" applyAlignment="1">
      <alignment horizontal="center" vertical="center" textRotation="255" wrapText="1" shrinkToFit="1"/>
    </xf>
    <xf numFmtId="0" fontId="0" fillId="0" borderId="12" xfId="0" applyFont="1" applyFill="1" applyBorder="1" applyAlignment="1">
      <alignment horizontal="center" vertical="center" textRotation="255" shrinkToFit="1"/>
    </xf>
    <xf numFmtId="0" fontId="0" fillId="0" borderId="13" xfId="0" applyFont="1" applyFill="1" applyBorder="1" applyAlignment="1">
      <alignment horizontal="center" vertical="center" textRotation="255" shrinkToFit="1"/>
    </xf>
    <xf numFmtId="0" fontId="0" fillId="2" borderId="12" xfId="0" applyFont="1" applyFill="1" applyBorder="1" applyAlignment="1">
      <alignment horizontal="center" vertical="center" textRotation="255" shrinkToFit="1"/>
    </xf>
    <xf numFmtId="0" fontId="0" fillId="2" borderId="0" xfId="0" applyFont="1" applyFill="1" applyBorder="1" applyAlignment="1">
      <alignment horizontal="center" vertical="center" textRotation="255" shrinkToFit="1"/>
    </xf>
    <xf numFmtId="0" fontId="0" fillId="2" borderId="13" xfId="0" applyFont="1" applyFill="1" applyBorder="1" applyAlignment="1">
      <alignment horizontal="center" vertical="center" textRotation="255" shrinkToFit="1"/>
    </xf>
    <xf numFmtId="0" fontId="6" fillId="0" borderId="24" xfId="0" applyFont="1" applyFill="1" applyBorder="1" applyAlignment="1">
      <alignment horizontal="center" vertical="top" textRotation="255" shrinkToFit="1"/>
    </xf>
    <xf numFmtId="0" fontId="9" fillId="0" borderId="12" xfId="0" applyFont="1" applyFill="1" applyBorder="1" applyAlignment="1">
      <alignment horizontal="center" vertical="top" textRotation="255" shrinkToFit="1"/>
    </xf>
    <xf numFmtId="0" fontId="9" fillId="0" borderId="13" xfId="0" applyFont="1" applyFill="1" applyBorder="1" applyAlignment="1">
      <alignment horizontal="center" vertical="top" textRotation="255" shrinkToFit="1"/>
    </xf>
    <xf numFmtId="0" fontId="0" fillId="0" borderId="12" xfId="0" applyFont="1" applyFill="1" applyBorder="1" applyAlignment="1">
      <alignment horizontal="center" vertical="top" textRotation="255" wrapText="1" shrinkToFit="1"/>
    </xf>
    <xf numFmtId="0" fontId="0" fillId="0" borderId="13" xfId="0" applyFont="1" applyFill="1" applyBorder="1" applyAlignment="1">
      <alignment horizontal="center" vertical="top" textRotation="255" wrapText="1" shrinkToFit="1"/>
    </xf>
    <xf numFmtId="0" fontId="0" fillId="0" borderId="24" xfId="0" applyFont="1" applyFill="1" applyBorder="1" applyAlignment="1">
      <alignment horizontal="center" vertical="top" textRotation="255" wrapText="1" shrinkToFit="1"/>
    </xf>
    <xf numFmtId="0" fontId="6" fillId="0" borderId="14" xfId="0" applyFont="1" applyFill="1" applyBorder="1" applyAlignment="1">
      <alignment horizontal="center" textRotation="255" wrapText="1" shrinkToFit="1"/>
    </xf>
    <xf numFmtId="0" fontId="6" fillId="0" borderId="15" xfId="0" applyFont="1" applyFill="1" applyBorder="1" applyAlignment="1">
      <alignment horizontal="center" textRotation="255" wrapText="1" shrinkToFit="1"/>
    </xf>
    <xf numFmtId="0" fontId="9" fillId="0" borderId="14" xfId="0" applyFont="1" applyFill="1" applyBorder="1" applyAlignment="1">
      <alignment horizontal="center" vertical="top" textRotation="255" shrinkToFit="1"/>
    </xf>
    <xf numFmtId="0" fontId="9" fillId="0" borderId="15" xfId="0" applyFont="1" applyFill="1" applyBorder="1" applyAlignment="1">
      <alignment horizontal="center" vertical="top" textRotation="255" shrinkToFit="1"/>
    </xf>
    <xf numFmtId="0" fontId="6" fillId="0" borderId="14" xfId="0" applyFont="1" applyFill="1" applyBorder="1" applyAlignment="1">
      <alignment horizontal="center" textRotation="255" shrinkToFit="1"/>
    </xf>
    <xf numFmtId="0" fontId="6" fillId="0" borderId="16" xfId="0" applyFont="1" applyFill="1" applyBorder="1" applyAlignment="1">
      <alignment horizontal="center" textRotation="255" shrinkToFit="1"/>
    </xf>
    <xf numFmtId="0" fontId="6" fillId="0" borderId="15" xfId="0" applyFont="1" applyFill="1" applyBorder="1" applyAlignment="1">
      <alignment horizontal="center" textRotation="255" shrinkToFit="1"/>
    </xf>
    <xf numFmtId="0" fontId="0" fillId="0" borderId="14" xfId="0" applyFont="1" applyFill="1" applyBorder="1" applyAlignment="1">
      <alignment horizontal="center" vertical="center" textRotation="255" wrapText="1" shrinkToFit="1"/>
    </xf>
    <xf numFmtId="0" fontId="0" fillId="0" borderId="15" xfId="0" applyFont="1" applyFill="1" applyBorder="1" applyAlignment="1">
      <alignment horizontal="center" vertical="center" textRotation="255" wrapText="1" shrinkToFit="1"/>
    </xf>
    <xf numFmtId="0" fontId="0" fillId="2" borderId="14" xfId="0" applyFont="1" applyFill="1" applyBorder="1" applyAlignment="1">
      <alignment horizontal="center" vertical="center" textRotation="255" shrinkToFit="1"/>
    </xf>
    <xf numFmtId="0" fontId="0" fillId="2" borderId="16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center" vertical="top" textRotation="255" wrapText="1" shrinkToFit="1"/>
    </xf>
    <xf numFmtId="0" fontId="0" fillId="0" borderId="15" xfId="0" applyFont="1" applyFill="1" applyBorder="1" applyAlignment="1">
      <alignment horizontal="center" vertical="top" textRotation="255" wrapText="1" shrinkToFit="1"/>
    </xf>
    <xf numFmtId="0" fontId="0" fillId="0" borderId="25" xfId="0" applyFont="1" applyFill="1" applyBorder="1" applyAlignment="1">
      <alignment horizontal="center" vertical="top" textRotation="255" wrapText="1" shrinkToFit="1"/>
    </xf>
    <xf numFmtId="0" fontId="7" fillId="0" borderId="5" xfId="0" applyFont="1" applyFill="1" applyBorder="1" applyAlignment="1">
      <alignment horizontal="center" vertical="top" textRotation="255" shrinkToFit="1"/>
    </xf>
    <xf numFmtId="0" fontId="7" fillId="0" borderId="4" xfId="0" applyFont="1" applyFill="1" applyBorder="1" applyAlignment="1">
      <alignment horizontal="center" vertical="top" textRotation="255" shrinkToFit="1"/>
    </xf>
    <xf numFmtId="0" fontId="0" fillId="0" borderId="5" xfId="0" applyFont="1" applyFill="1" applyBorder="1" applyAlignment="1">
      <alignment vertical="center" textRotation="255" shrinkToFit="1"/>
    </xf>
    <xf numFmtId="0" fontId="0" fillId="0" borderId="4" xfId="0" applyFont="1" applyFill="1" applyBorder="1" applyAlignment="1">
      <alignment vertical="center" textRotation="255" shrinkToFit="1"/>
    </xf>
    <xf numFmtId="0" fontId="7" fillId="0" borderId="3" xfId="0" applyFont="1" applyFill="1" applyBorder="1" applyAlignment="1">
      <alignment vertical="top" textRotation="255" shrinkToFit="1"/>
    </xf>
    <xf numFmtId="0" fontId="8" fillId="0" borderId="9" xfId="0" applyFont="1" applyFill="1" applyBorder="1" applyAlignment="1">
      <alignment horizontal="center" vertical="center" textRotation="255" shrinkToFit="1"/>
    </xf>
    <xf numFmtId="0" fontId="8" fillId="0" borderId="10" xfId="0" applyFont="1" applyFill="1" applyBorder="1" applyAlignment="1">
      <alignment horizontal="center" vertical="center" textRotation="255" shrinkToFit="1"/>
    </xf>
    <xf numFmtId="0" fontId="0" fillId="0" borderId="11" xfId="0" applyFont="1" applyFill="1" applyBorder="1" applyAlignment="1">
      <alignment horizontal="center" vertical="center" textRotation="255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179" fontId="0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8" fillId="0" borderId="14" xfId="0" applyFont="1" applyFill="1" applyBorder="1" applyAlignment="1">
      <alignment horizontal="center" vertical="center" textRotation="255" shrinkToFit="1"/>
    </xf>
    <xf numFmtId="0" fontId="8" fillId="0" borderId="15" xfId="0" applyFont="1" applyFill="1" applyBorder="1" applyAlignment="1">
      <alignment horizontal="center" vertical="center" textRotation="255" shrinkToFit="1"/>
    </xf>
    <xf numFmtId="0" fontId="0" fillId="0" borderId="16" xfId="0" applyFont="1" applyFill="1" applyBorder="1" applyAlignment="1">
      <alignment horizontal="center" vertical="center" textRotation="255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179" fontId="0" fillId="0" borderId="6" xfId="1" applyNumberFormat="1" applyFont="1" applyFill="1" applyBorder="1" applyAlignment="1">
      <alignment horizontal="center" shrinkToFit="1"/>
    </xf>
    <xf numFmtId="179" fontId="0" fillId="0" borderId="5" xfId="1" applyNumberFormat="1" applyFont="1" applyFill="1" applyBorder="1" applyAlignment="1">
      <alignment horizontal="center" shrinkToFit="1"/>
    </xf>
    <xf numFmtId="179" fontId="0" fillId="0" borderId="3" xfId="1" applyNumberFormat="1" applyFont="1" applyFill="1" applyBorder="1" applyAlignment="1">
      <alignment horizontal="center" shrinkToFit="1"/>
    </xf>
    <xf numFmtId="0" fontId="0" fillId="0" borderId="12" xfId="0" applyFont="1" applyFill="1" applyBorder="1" applyAlignment="1">
      <alignment horizontal="center" vertical="top" textRotation="255" shrinkToFit="1"/>
    </xf>
    <xf numFmtId="0" fontId="0" fillId="0" borderId="13" xfId="0" applyFont="1" applyFill="1" applyBorder="1" applyAlignment="1">
      <alignment horizontal="center" vertical="top" textRotation="255" shrinkToFit="1"/>
    </xf>
    <xf numFmtId="0" fontId="0" fillId="0" borderId="14" xfId="0" applyFont="1" applyFill="1" applyBorder="1" applyAlignment="1">
      <alignment horizontal="center" vertical="top" textRotation="255" shrinkToFit="1"/>
    </xf>
    <xf numFmtId="0" fontId="0" fillId="0" borderId="15" xfId="0" applyFont="1" applyFill="1" applyBorder="1" applyAlignment="1">
      <alignment horizontal="center" vertical="top" textRotation="255" shrinkToFit="1"/>
    </xf>
    <xf numFmtId="0" fontId="0" fillId="0" borderId="5" xfId="0" applyFont="1" applyFill="1" applyBorder="1" applyAlignment="1">
      <alignment horizontal="center" vertical="center" textRotation="255" shrinkToFit="1"/>
    </xf>
    <xf numFmtId="0" fontId="0" fillId="0" borderId="4" xfId="0" applyFont="1" applyFill="1" applyBorder="1" applyAlignment="1">
      <alignment horizontal="center" vertical="center" textRotation="255" shrinkToFit="1"/>
    </xf>
    <xf numFmtId="0" fontId="7" fillId="0" borderId="5" xfId="0" applyFont="1" applyFill="1" applyBorder="1" applyAlignment="1">
      <alignment vertical="top" textRotation="255" shrinkToFit="1"/>
    </xf>
    <xf numFmtId="179" fontId="0" fillId="0" borderId="12" xfId="0" applyNumberFormat="1" applyFont="1" applyFill="1" applyBorder="1" applyAlignment="1">
      <alignment horizontal="right"/>
    </xf>
    <xf numFmtId="179" fontId="0" fillId="0" borderId="12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 textRotation="255" shrinkToFit="1"/>
    </xf>
    <xf numFmtId="0" fontId="8" fillId="0" borderId="12" xfId="0" applyFont="1" applyFill="1" applyBorder="1" applyAlignment="1">
      <alignment horizontal="center" vertical="center" textRotation="255" shrinkToFit="1"/>
    </xf>
    <xf numFmtId="0" fontId="8" fillId="0" borderId="13" xfId="0" applyFont="1" applyFill="1" applyBorder="1" applyAlignment="1">
      <alignment horizontal="center" vertical="center" textRotation="255" shrinkToFit="1"/>
    </xf>
    <xf numFmtId="0" fontId="0" fillId="0" borderId="0" xfId="0" applyFont="1" applyFill="1" applyBorder="1" applyAlignment="1">
      <alignment horizontal="center" vertical="top" textRotation="255" shrinkToFit="1"/>
    </xf>
    <xf numFmtId="0" fontId="0" fillId="0" borderId="0" xfId="0" applyFont="1" applyFill="1" applyAlignment="1">
      <alignment horizontal="left"/>
    </xf>
    <xf numFmtId="0" fontId="0" fillId="0" borderId="16" xfId="0" applyFont="1" applyFill="1" applyBorder="1" applyAlignment="1">
      <alignment horizontal="center" vertical="top" textRotation="255" shrinkToFit="1"/>
    </xf>
    <xf numFmtId="0" fontId="7" fillId="0" borderId="6" xfId="0" applyFont="1" applyFill="1" applyBorder="1" applyAlignment="1">
      <alignment horizontal="center" vertical="top" textRotation="255" shrinkToFit="1"/>
    </xf>
    <xf numFmtId="0" fontId="0" fillId="0" borderId="5" xfId="0" applyFont="1" applyFill="1" applyBorder="1" applyAlignment="1">
      <alignment horizontal="center" vertical="top" textRotation="255" shrinkToFit="1"/>
    </xf>
    <xf numFmtId="0" fontId="0" fillId="0" borderId="4" xfId="0" applyFont="1" applyFill="1" applyBorder="1" applyAlignment="1">
      <alignment horizontal="center" vertical="top" textRotation="255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179" fontId="0" fillId="0" borderId="36" xfId="1" applyNumberFormat="1" applyFont="1" applyFill="1" applyBorder="1" applyAlignment="1">
      <alignment horizontal="center" shrinkToFit="1"/>
    </xf>
    <xf numFmtId="176" fontId="0" fillId="0" borderId="6" xfId="0" applyNumberFormat="1" applyFont="1" applyFill="1" applyBorder="1" applyAlignment="1">
      <alignment horizontal="center" shrinkToFit="1"/>
    </xf>
    <xf numFmtId="0" fontId="0" fillId="0" borderId="24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79" fontId="0" fillId="0" borderId="24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textRotation="255" shrinkToFit="1"/>
    </xf>
    <xf numFmtId="0" fontId="6" fillId="0" borderId="13" xfId="0" applyFont="1" applyFill="1" applyBorder="1" applyAlignment="1">
      <alignment vertical="top" textRotation="255" shrinkToFit="1"/>
    </xf>
    <xf numFmtId="0" fontId="6" fillId="0" borderId="12" xfId="0" applyFont="1" applyFill="1" applyBorder="1" applyAlignment="1">
      <alignment horizontal="center" vertical="top" textRotation="255" shrinkToFit="1"/>
    </xf>
    <xf numFmtId="0" fontId="6" fillId="0" borderId="13" xfId="0" applyFont="1" applyFill="1" applyBorder="1" applyAlignment="1">
      <alignment horizontal="center" vertical="top" textRotation="255" shrinkToFit="1"/>
    </xf>
    <xf numFmtId="0" fontId="0" fillId="0" borderId="5" xfId="0" applyFont="1" applyFill="1" applyBorder="1" applyAlignment="1">
      <alignment horizontal="center" vertical="center" textRotation="255" shrinkToFit="1"/>
    </xf>
    <xf numFmtId="0" fontId="9" fillId="0" borderId="37" xfId="0" applyFont="1" applyFill="1" applyBorder="1" applyAlignment="1">
      <alignment horizontal="center" vertical="center" textRotation="255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textRotation="255" shrinkToFit="1"/>
    </xf>
    <xf numFmtId="0" fontId="9" fillId="0" borderId="39" xfId="0" applyFont="1" applyFill="1" applyBorder="1" applyAlignment="1">
      <alignment horizontal="center" vertical="center" textRotation="255" shrinkToFit="1"/>
    </xf>
    <xf numFmtId="0" fontId="9" fillId="0" borderId="40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textRotation="255" shrinkToFit="1"/>
    </xf>
    <xf numFmtId="179" fontId="0" fillId="0" borderId="0" xfId="0" applyNumberFormat="1" applyFont="1" applyFill="1" applyBorder="1" applyAlignment="1">
      <alignment horizontal="left"/>
    </xf>
    <xf numFmtId="0" fontId="0" fillId="0" borderId="18" xfId="0" applyFont="1" applyFill="1" applyBorder="1" applyAlignment="1">
      <alignment vertical="center" textRotation="255"/>
    </xf>
    <xf numFmtId="0" fontId="0" fillId="0" borderId="2" xfId="0" applyFont="1" applyFill="1" applyBorder="1" applyAlignment="1">
      <alignment horizontal="center" vertical="center"/>
    </xf>
    <xf numFmtId="179" fontId="0" fillId="0" borderId="5" xfId="1" applyNumberFormat="1" applyFont="1" applyFill="1" applyBorder="1" applyAlignment="1">
      <alignment horizontal="center" shrinkToFit="1"/>
    </xf>
    <xf numFmtId="179" fontId="0" fillId="0" borderId="4" xfId="1" applyNumberFormat="1" applyFont="1" applyFill="1" applyBorder="1" applyAlignment="1">
      <alignment horizontal="center" shrinkToFit="1"/>
    </xf>
    <xf numFmtId="0" fontId="0" fillId="0" borderId="0" xfId="0" applyFont="1" applyFill="1" applyBorder="1"/>
    <xf numFmtId="0" fontId="0" fillId="0" borderId="16" xfId="0" applyFont="1" applyFill="1" applyBorder="1" applyAlignment="1">
      <alignment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vertical="top" textRotation="255" shrinkToFit="1"/>
    </xf>
    <xf numFmtId="0" fontId="0" fillId="0" borderId="10" xfId="0" applyFont="1" applyFill="1" applyBorder="1" applyAlignment="1">
      <alignment horizontal="center" vertical="top" textRotation="255" shrinkToFit="1"/>
    </xf>
    <xf numFmtId="0" fontId="0" fillId="0" borderId="11" xfId="0" applyFont="1" applyFill="1" applyBorder="1" applyAlignment="1">
      <alignment horizontal="center" vertical="top" textRotation="255" shrinkToFit="1"/>
    </xf>
    <xf numFmtId="0" fontId="0" fillId="0" borderId="41" xfId="0" applyFont="1" applyFill="1" applyBorder="1" applyAlignment="1">
      <alignment horizontal="center" vertical="top" textRotation="255" shrinkToFit="1"/>
    </xf>
    <xf numFmtId="0" fontId="6" fillId="0" borderId="11" xfId="0" applyFont="1" applyFill="1" applyBorder="1" applyAlignment="1">
      <alignment horizontal="center" textRotation="255" wrapText="1" shrinkToFit="1"/>
    </xf>
    <xf numFmtId="0" fontId="0" fillId="2" borderId="41" xfId="0" applyFont="1" applyFill="1" applyBorder="1" applyAlignment="1">
      <alignment horizontal="center" vertical="center" textRotation="255" shrinkToFit="1"/>
    </xf>
    <xf numFmtId="0" fontId="0" fillId="0" borderId="42" xfId="0" applyFont="1" applyFill="1" applyBorder="1" applyAlignment="1">
      <alignment horizontal="center" vertical="top" textRotation="255" shrinkToFit="1"/>
    </xf>
    <xf numFmtId="0" fontId="6" fillId="0" borderId="0" xfId="0" applyFont="1" applyFill="1" applyBorder="1" applyAlignment="1">
      <alignment horizontal="center" textRotation="255" wrapText="1" shrinkToFit="1"/>
    </xf>
    <xf numFmtId="0" fontId="0" fillId="2" borderId="42" xfId="0" applyFont="1" applyFill="1" applyBorder="1" applyAlignment="1">
      <alignment horizontal="center" vertical="center" textRotation="255" shrinkToFit="1"/>
    </xf>
    <xf numFmtId="0" fontId="9" fillId="0" borderId="0" xfId="0" applyFont="1" applyFill="1" applyBorder="1" applyAlignment="1">
      <alignment horizontal="center" vertical="top" textRotation="255" shrinkToFit="1"/>
    </xf>
    <xf numFmtId="0" fontId="0" fillId="0" borderId="43" xfId="0" applyFont="1" applyFill="1" applyBorder="1" applyAlignment="1">
      <alignment horizontal="center" vertical="top" textRotation="255" shrinkToFit="1"/>
    </xf>
    <xf numFmtId="0" fontId="6" fillId="0" borderId="16" xfId="0" applyFont="1" applyFill="1" applyBorder="1" applyAlignment="1">
      <alignment horizontal="center" vertical="top" textRotation="255" shrinkToFit="1"/>
    </xf>
    <xf numFmtId="0" fontId="6" fillId="0" borderId="16" xfId="0" applyFont="1" applyFill="1" applyBorder="1" applyAlignment="1">
      <alignment horizontal="center" textRotation="255" wrapText="1" shrinkToFit="1"/>
    </xf>
    <xf numFmtId="0" fontId="9" fillId="0" borderId="16" xfId="0" applyFont="1" applyFill="1" applyBorder="1" applyAlignment="1">
      <alignment horizontal="center" vertical="top" textRotation="255" shrinkToFit="1"/>
    </xf>
    <xf numFmtId="0" fontId="0" fillId="2" borderId="43" xfId="0" applyFont="1" applyFill="1" applyBorder="1" applyAlignment="1">
      <alignment horizontal="center" vertical="center" textRotation="255" shrinkToFit="1"/>
    </xf>
    <xf numFmtId="0" fontId="0" fillId="0" borderId="4" xfId="0" applyFont="1" applyFill="1" applyBorder="1" applyAlignment="1">
      <alignment horizontal="center" vertical="center" textRotation="255" shrinkToFit="1"/>
    </xf>
    <xf numFmtId="0" fontId="0" fillId="0" borderId="6" xfId="0" applyFont="1" applyFill="1" applyBorder="1" applyAlignment="1">
      <alignment horizontal="center" vertical="center" textRotation="255" shrinkToFit="1"/>
    </xf>
    <xf numFmtId="0" fontId="0" fillId="0" borderId="6" xfId="0" applyFont="1" applyFill="1" applyBorder="1" applyAlignment="1">
      <alignment horizontal="center" vertical="top" textRotation="255" shrinkToFit="1"/>
    </xf>
    <xf numFmtId="0" fontId="0" fillId="0" borderId="41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textRotation="255" wrapText="1" shrinkToFit="1"/>
    </xf>
    <xf numFmtId="0" fontId="9" fillId="0" borderId="10" xfId="0" applyFont="1" applyFill="1" applyBorder="1" applyAlignment="1">
      <alignment horizontal="center" vertical="center" textRotation="255" wrapText="1" shrinkToFit="1"/>
    </xf>
    <xf numFmtId="0" fontId="9" fillId="0" borderId="11" xfId="0" applyFont="1" applyFill="1" applyBorder="1" applyAlignment="1">
      <alignment horizontal="center" vertical="center" textRotation="255" wrapText="1" shrinkToFit="1"/>
    </xf>
    <xf numFmtId="0" fontId="0" fillId="0" borderId="17" xfId="0" applyFont="1" applyFill="1" applyBorder="1" applyAlignment="1">
      <alignment horizontal="center" vertical="center" textRotation="255" shrinkToFit="1"/>
    </xf>
    <xf numFmtId="0" fontId="0" fillId="0" borderId="10" xfId="0" applyFont="1" applyFill="1" applyBorder="1" applyAlignment="1">
      <alignment horizontal="center" vertical="center" textRotation="255" shrinkToFit="1"/>
    </xf>
    <xf numFmtId="0" fontId="0" fillId="0" borderId="41" xfId="0" applyFont="1" applyFill="1" applyBorder="1" applyAlignment="1">
      <alignment horizontal="center" vertical="center" textRotation="255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textRotation="255" wrapText="1" shrinkToFit="1"/>
    </xf>
    <xf numFmtId="0" fontId="9" fillId="0" borderId="15" xfId="0" applyFont="1" applyFill="1" applyBorder="1" applyAlignment="1">
      <alignment horizontal="center" vertical="center" textRotation="255" wrapText="1" shrinkToFit="1"/>
    </xf>
    <xf numFmtId="0" fontId="9" fillId="0" borderId="16" xfId="0" applyFont="1" applyFill="1" applyBorder="1" applyAlignment="1">
      <alignment horizontal="center" vertical="center" textRotation="255" wrapText="1" shrinkToFit="1"/>
    </xf>
    <xf numFmtId="0" fontId="0" fillId="0" borderId="20" xfId="0" applyFont="1" applyFill="1" applyBorder="1" applyAlignment="1">
      <alignment horizontal="center" vertical="center" textRotation="255" shrinkToFit="1"/>
    </xf>
    <xf numFmtId="0" fontId="0" fillId="0" borderId="15" xfId="0" applyFont="1" applyFill="1" applyBorder="1" applyAlignment="1">
      <alignment horizontal="center" vertical="center" textRotation="255" shrinkToFit="1"/>
    </xf>
    <xf numFmtId="0" fontId="0" fillId="0" borderId="43" xfId="0" applyFont="1" applyFill="1" applyBorder="1" applyAlignment="1">
      <alignment horizontal="center" vertical="center" textRotation="255" shrinkToFit="1"/>
    </xf>
    <xf numFmtId="0" fontId="0" fillId="0" borderId="45" xfId="0" applyFont="1" applyFill="1" applyBorder="1" applyAlignment="1">
      <alignment horizontal="center" vertical="center" shrinkToFit="1"/>
    </xf>
    <xf numFmtId="179" fontId="0" fillId="0" borderId="5" xfId="1" applyNumberFormat="1" applyFont="1" applyFill="1" applyBorder="1" applyAlignment="1">
      <alignment horizontal="center"/>
    </xf>
    <xf numFmtId="179" fontId="0" fillId="0" borderId="22" xfId="1" applyNumberFormat="1" applyFont="1" applyFill="1" applyBorder="1" applyAlignment="1">
      <alignment horizontal="center"/>
    </xf>
    <xf numFmtId="179" fontId="0" fillId="0" borderId="21" xfId="1" applyNumberFormat="1" applyFont="1" applyFill="1" applyBorder="1" applyAlignment="1">
      <alignment horizontal="center"/>
    </xf>
    <xf numFmtId="179" fontId="0" fillId="0" borderId="22" xfId="1" applyNumberFormat="1" applyFont="1" applyFill="1" applyBorder="1" applyAlignment="1">
      <alignment horizontal="center"/>
    </xf>
    <xf numFmtId="179" fontId="0" fillId="0" borderId="21" xfId="1" applyNumberFormat="1" applyFont="1" applyFill="1" applyBorder="1" applyAlignment="1">
      <alignment horizontal="center"/>
    </xf>
    <xf numFmtId="179" fontId="0" fillId="0" borderId="6" xfId="1" applyNumberFormat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 textRotation="255" shrinkToFit="1"/>
    </xf>
    <xf numFmtId="0" fontId="7" fillId="0" borderId="10" xfId="0" applyFont="1" applyFill="1" applyBorder="1" applyAlignment="1">
      <alignment horizontal="center" vertical="top" textRotation="255" shrinkToFit="1"/>
    </xf>
    <xf numFmtId="0" fontId="0" fillId="0" borderId="9" xfId="0" applyFont="1" applyFill="1" applyBorder="1" applyAlignment="1">
      <alignment horizontal="left" vertical="center" textRotation="255" shrinkToFit="1"/>
    </xf>
    <xf numFmtId="0" fontId="0" fillId="0" borderId="10" xfId="0" applyFont="1" applyFill="1" applyBorder="1" applyAlignment="1">
      <alignment horizontal="left" vertical="center" textRotation="255" shrinkToFit="1"/>
    </xf>
    <xf numFmtId="0" fontId="8" fillId="0" borderId="11" xfId="0" applyFont="1" applyFill="1" applyBorder="1" applyAlignment="1">
      <alignment horizontal="center" vertical="center" textRotation="255" shrinkToFit="1"/>
    </xf>
    <xf numFmtId="0" fontId="6" fillId="0" borderId="42" xfId="0" applyFont="1" applyFill="1" applyBorder="1" applyAlignment="1">
      <alignment horizontal="center" vertical="top" textRotation="255" shrinkToFit="1"/>
    </xf>
    <xf numFmtId="0" fontId="7" fillId="0" borderId="13" xfId="0" applyFont="1" applyFill="1" applyBorder="1" applyAlignment="1">
      <alignment horizontal="center" vertical="top" textRotation="255" shrinkToFit="1"/>
    </xf>
    <xf numFmtId="0" fontId="0" fillId="0" borderId="12" xfId="0" applyFont="1" applyFill="1" applyBorder="1" applyAlignment="1">
      <alignment horizontal="left" vertical="center" textRotation="255" shrinkToFit="1"/>
    </xf>
    <xf numFmtId="0" fontId="0" fillId="0" borderId="13" xfId="0" applyFont="1" applyFill="1" applyBorder="1" applyAlignment="1">
      <alignment horizontal="left" vertical="center" textRotation="255" shrinkToFit="1"/>
    </xf>
    <xf numFmtId="0" fontId="8" fillId="0" borderId="0" xfId="0" applyFont="1" applyFill="1" applyBorder="1" applyAlignment="1">
      <alignment horizontal="center" vertical="center" textRotation="255" shrinkToFit="1"/>
    </xf>
    <xf numFmtId="0" fontId="9" fillId="0" borderId="12" xfId="0" applyFont="1" applyFill="1" applyBorder="1" applyAlignment="1">
      <alignment horizontal="center" vertical="top" textRotation="255" wrapText="1" shrinkToFit="1"/>
    </xf>
    <xf numFmtId="0" fontId="8" fillId="0" borderId="12" xfId="0" applyFont="1" applyFill="1" applyBorder="1" applyAlignment="1">
      <alignment horizontal="center" vertical="top" textRotation="255" wrapText="1" shrinkToFit="1"/>
    </xf>
    <xf numFmtId="0" fontId="8" fillId="0" borderId="13" xfId="0" applyFont="1" applyFill="1" applyBorder="1" applyAlignment="1">
      <alignment horizontal="center" vertical="top" textRotation="255" wrapText="1" shrinkToFit="1"/>
    </xf>
    <xf numFmtId="0" fontId="9" fillId="0" borderId="14" xfId="0" applyFont="1" applyFill="1" applyBorder="1" applyAlignment="1">
      <alignment horizontal="center" vertical="top" textRotation="255" wrapText="1" shrinkToFit="1"/>
    </xf>
    <xf numFmtId="0" fontId="8" fillId="0" borderId="14" xfId="0" applyFont="1" applyFill="1" applyBorder="1" applyAlignment="1">
      <alignment horizontal="center" vertical="top" textRotation="255" wrapText="1" shrinkToFit="1"/>
    </xf>
    <xf numFmtId="0" fontId="8" fillId="0" borderId="15" xfId="0" applyFont="1" applyFill="1" applyBorder="1" applyAlignment="1">
      <alignment horizontal="center" vertical="top" textRotation="255" wrapText="1" shrinkToFit="1"/>
    </xf>
    <xf numFmtId="0" fontId="0" fillId="0" borderId="14" xfId="0" applyFont="1" applyFill="1" applyBorder="1" applyAlignment="1">
      <alignment horizontal="left" vertical="center" textRotation="255" shrinkToFit="1"/>
    </xf>
    <xf numFmtId="0" fontId="0" fillId="0" borderId="15" xfId="0" applyFont="1" applyFill="1" applyBorder="1" applyAlignment="1">
      <alignment horizontal="left" vertical="center" textRotation="255" shrinkToFit="1"/>
    </xf>
    <xf numFmtId="0" fontId="8" fillId="0" borderId="16" xfId="0" applyFont="1" applyFill="1" applyBorder="1" applyAlignment="1">
      <alignment horizontal="center" vertical="center" textRotation="255" shrinkToFit="1"/>
    </xf>
    <xf numFmtId="0" fontId="0" fillId="0" borderId="6" xfId="0" applyFont="1" applyFill="1" applyBorder="1" applyAlignment="1">
      <alignment horizontal="center" vertical="top" textRotation="255" shrinkToFit="1"/>
    </xf>
    <xf numFmtId="0" fontId="0" fillId="0" borderId="11" xfId="0" applyFont="1" applyFill="1" applyBorder="1" applyAlignment="1">
      <alignment horizontal="center" vertical="center" textRotation="255" shrinkToFit="1"/>
    </xf>
    <xf numFmtId="0" fontId="9" fillId="0" borderId="9" xfId="0" applyFont="1" applyFill="1" applyBorder="1" applyAlignment="1">
      <alignment horizontal="left" vertical="center" textRotation="255" shrinkToFit="1"/>
    </xf>
    <xf numFmtId="0" fontId="9" fillId="0" borderId="10" xfId="0" applyFont="1" applyFill="1" applyBorder="1" applyAlignment="1">
      <alignment horizontal="left" vertical="center" textRotation="255" shrinkToFit="1"/>
    </xf>
    <xf numFmtId="0" fontId="0" fillId="0" borderId="16" xfId="0" applyFont="1" applyFill="1" applyBorder="1" applyAlignment="1">
      <alignment horizontal="center" vertical="center" textRotation="255" shrinkToFit="1"/>
    </xf>
    <xf numFmtId="0" fontId="9" fillId="0" borderId="14" xfId="0" applyFont="1" applyFill="1" applyBorder="1" applyAlignment="1">
      <alignment horizontal="left" vertical="center" textRotation="255" shrinkToFit="1"/>
    </xf>
    <xf numFmtId="0" fontId="9" fillId="0" borderId="15" xfId="0" applyFont="1" applyFill="1" applyBorder="1" applyAlignment="1">
      <alignment horizontal="left" vertical="center" textRotation="255" shrinkToFit="1"/>
    </xf>
    <xf numFmtId="179" fontId="0" fillId="0" borderId="46" xfId="1" applyNumberFormat="1" applyFont="1" applyFill="1" applyBorder="1" applyAlignment="1">
      <alignment horizontal="center" shrinkToFit="1"/>
    </xf>
    <xf numFmtId="179" fontId="0" fillId="0" borderId="6" xfId="1" applyNumberFormat="1" applyFont="1" applyFill="1" applyBorder="1" applyAlignment="1">
      <alignment horizontal="center"/>
    </xf>
    <xf numFmtId="179" fontId="0" fillId="0" borderId="4" xfId="1" applyNumberFormat="1" applyFont="1" applyFill="1" applyBorder="1" applyAlignment="1">
      <alignment horizontal="center"/>
    </xf>
    <xf numFmtId="179" fontId="6" fillId="0" borderId="5" xfId="1" applyNumberFormat="1" applyFont="1" applyFill="1" applyBorder="1" applyAlignment="1"/>
    <xf numFmtId="179" fontId="6" fillId="0" borderId="4" xfId="1" applyNumberFormat="1" applyFont="1" applyFill="1" applyBorder="1" applyAlignment="1"/>
    <xf numFmtId="179" fontId="0" fillId="0" borderId="5" xfId="1" applyNumberFormat="1" applyFont="1" applyFill="1" applyBorder="1" applyAlignment="1">
      <alignment horizontal="left" shrinkToFit="1"/>
    </xf>
    <xf numFmtId="179" fontId="0" fillId="0" borderId="22" xfId="1" applyNumberFormat="1" applyFont="1" applyFill="1" applyBorder="1" applyAlignment="1">
      <alignment horizontal="left" shrinkToFit="1"/>
    </xf>
    <xf numFmtId="0" fontId="0" fillId="0" borderId="11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79" fontId="0" fillId="0" borderId="0" xfId="0" applyNumberFormat="1" applyFont="1" applyFill="1" applyBorder="1" applyAlignment="1">
      <alignment horizontal="center"/>
    </xf>
    <xf numFmtId="20" fontId="0" fillId="0" borderId="3" xfId="0" applyNumberFormat="1" applyFont="1" applyFill="1" applyBorder="1" applyAlignment="1">
      <alignment horizontal="center"/>
    </xf>
    <xf numFmtId="20" fontId="0" fillId="0" borderId="6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20" fontId="0" fillId="0" borderId="7" xfId="0" applyNumberFormat="1" applyFont="1" applyFill="1" applyBorder="1" applyAlignment="1">
      <alignment horizontal="center"/>
    </xf>
    <xf numFmtId="180" fontId="0" fillId="0" borderId="6" xfId="0" applyNumberFormat="1" applyFont="1" applyFill="1" applyBorder="1" applyAlignment="1">
      <alignment horizontal="center"/>
    </xf>
    <xf numFmtId="180" fontId="0" fillId="0" borderId="7" xfId="0" applyNumberFormat="1" applyFont="1" applyFill="1" applyBorder="1" applyAlignment="1">
      <alignment horizontal="center"/>
    </xf>
    <xf numFmtId="180" fontId="6" fillId="0" borderId="3" xfId="0" applyNumberFormat="1" applyFont="1" applyFill="1" applyBorder="1" applyAlignment="1">
      <alignment horizontal="center"/>
    </xf>
    <xf numFmtId="180" fontId="6" fillId="0" borderId="6" xfId="0" applyNumberFormat="1" applyFont="1" applyFill="1" applyBorder="1" applyAlignment="1">
      <alignment horizontal="center"/>
    </xf>
    <xf numFmtId="180" fontId="6" fillId="0" borderId="7" xfId="0" applyNumberFormat="1" applyFont="1" applyFill="1" applyBorder="1" applyAlignment="1">
      <alignment horizontal="center"/>
    </xf>
    <xf numFmtId="179" fontId="0" fillId="0" borderId="0" xfId="0" applyNumberFormat="1" applyFont="1" applyFill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180" fontId="0" fillId="0" borderId="2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180" fontId="0" fillId="0" borderId="25" xfId="0" applyNumberFormat="1" applyFont="1" applyFill="1" applyBorder="1" applyAlignment="1">
      <alignment horizontal="center"/>
    </xf>
    <xf numFmtId="180" fontId="0" fillId="0" borderId="16" xfId="0" applyNumberFormat="1" applyFont="1" applyFill="1" applyBorder="1" applyAlignment="1">
      <alignment horizontal="center"/>
    </xf>
    <xf numFmtId="180" fontId="0" fillId="0" borderId="48" xfId="0" applyNumberFormat="1" applyFont="1" applyFill="1" applyBorder="1" applyAlignment="1">
      <alignment horizontal="center"/>
    </xf>
    <xf numFmtId="0" fontId="0" fillId="0" borderId="16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 readingOrder="1"/>
    </xf>
    <xf numFmtId="0" fontId="0" fillId="0" borderId="1" xfId="0" applyFont="1" applyFill="1" applyBorder="1" applyAlignment="1">
      <alignment horizontal="center" vertical="center" textRotation="255"/>
    </xf>
    <xf numFmtId="0" fontId="0" fillId="0" borderId="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50" xfId="0" applyFont="1" applyFill="1" applyBorder="1" applyAlignment="1">
      <alignment vertical="center" textRotation="255" shrinkToFit="1"/>
    </xf>
    <xf numFmtId="0" fontId="11" fillId="0" borderId="41" xfId="0" applyFont="1" applyFill="1" applyBorder="1" applyAlignment="1">
      <alignment horizontal="center" vertical="top" textRotation="255" shrinkToFit="1"/>
    </xf>
    <xf numFmtId="0" fontId="0" fillId="0" borderId="51" xfId="0" applyFont="1" applyFill="1" applyBorder="1" applyAlignment="1">
      <alignment vertical="center" textRotation="255" shrinkToFit="1"/>
    </xf>
    <xf numFmtId="0" fontId="0" fillId="0" borderId="42" xfId="0" applyFont="1" applyFill="1" applyBorder="1" applyAlignment="1">
      <alignment horizontal="center" vertical="center" textRotation="255" shrinkToFit="1"/>
    </xf>
    <xf numFmtId="0" fontId="0" fillId="0" borderId="42" xfId="0" applyFont="1" applyFill="1" applyBorder="1"/>
    <xf numFmtId="0" fontId="11" fillId="0" borderId="42" xfId="0" applyFont="1" applyFill="1" applyBorder="1" applyAlignment="1">
      <alignment horizontal="center" vertical="top" textRotation="255" shrinkToFit="1"/>
    </xf>
    <xf numFmtId="0" fontId="0" fillId="0" borderId="52" xfId="0" applyFont="1" applyFill="1" applyBorder="1" applyAlignment="1">
      <alignment horizontal="center" vertical="center" textRotation="255" shrinkToFit="1"/>
    </xf>
    <xf numFmtId="0" fontId="0" fillId="0" borderId="36" xfId="0" applyFont="1" applyFill="1" applyBorder="1" applyAlignment="1">
      <alignment horizontal="center" vertical="center" textRotation="255" shrinkToFit="1"/>
    </xf>
    <xf numFmtId="0" fontId="0" fillId="0" borderId="36" xfId="0" applyFont="1" applyFill="1" applyBorder="1" applyAlignment="1">
      <alignment horizontal="center" vertical="top" textRotation="255" shrinkToFit="1"/>
    </xf>
    <xf numFmtId="0" fontId="0" fillId="0" borderId="36" xfId="0" applyFont="1" applyFill="1" applyBorder="1"/>
    <xf numFmtId="0" fontId="0" fillId="0" borderId="42" xfId="0" applyFont="1" applyFill="1" applyBorder="1" applyAlignment="1">
      <alignment vertical="center" textRotation="255" shrinkToFit="1"/>
    </xf>
    <xf numFmtId="0" fontId="0" fillId="0" borderId="42" xfId="0" applyFont="1" applyFill="1" applyBorder="1" applyAlignment="1">
      <alignment vertical="top" textRotation="255" shrinkToFit="1"/>
    </xf>
    <xf numFmtId="0" fontId="0" fillId="0" borderId="53" xfId="0" applyFont="1" applyFill="1" applyBorder="1" applyAlignment="1">
      <alignment vertical="center" textRotation="255" shrinkToFit="1"/>
    </xf>
    <xf numFmtId="0" fontId="0" fillId="0" borderId="43" xfId="0" applyFont="1" applyFill="1" applyBorder="1" applyAlignment="1">
      <alignment vertical="center" textRotation="255" shrinkToFit="1"/>
    </xf>
    <xf numFmtId="0" fontId="0" fillId="0" borderId="43" xfId="0" applyFont="1" applyFill="1" applyBorder="1" applyAlignment="1">
      <alignment vertical="top" textRotation="255" shrinkToFit="1"/>
    </xf>
    <xf numFmtId="0" fontId="0" fillId="0" borderId="18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255"/>
    </xf>
    <xf numFmtId="0" fontId="12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 vertical="top" textRotation="255" shrinkToFit="1"/>
    </xf>
    <xf numFmtId="0" fontId="0" fillId="0" borderId="41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top" textRotation="255" shrinkToFit="1"/>
    </xf>
    <xf numFmtId="0" fontId="0" fillId="0" borderId="42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top"/>
    </xf>
    <xf numFmtId="0" fontId="0" fillId="0" borderId="55" xfId="0" applyFont="1" applyFill="1" applyBorder="1" applyAlignment="1">
      <alignment vertical="top"/>
    </xf>
    <xf numFmtId="0" fontId="0" fillId="0" borderId="53" xfId="0" applyFont="1" applyFill="1" applyBorder="1" applyAlignment="1">
      <alignment vertical="top" textRotation="255" shrinkToFit="1"/>
    </xf>
    <xf numFmtId="0" fontId="0" fillId="0" borderId="43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 vertical="top" textRotation="255" shrinkToFit="1"/>
    </xf>
    <xf numFmtId="0" fontId="0" fillId="0" borderId="51" xfId="0" applyFont="1" applyFill="1" applyBorder="1" applyAlignment="1">
      <alignment horizontal="center" vertical="top" textRotation="255" shrinkToFit="1"/>
    </xf>
    <xf numFmtId="0" fontId="0" fillId="0" borderId="53" xfId="0" applyFont="1" applyFill="1" applyBorder="1" applyAlignment="1">
      <alignment horizontal="center" vertical="top" textRotation="255" shrinkToFit="1"/>
    </xf>
    <xf numFmtId="0" fontId="9" fillId="0" borderId="41" xfId="0" applyFont="1" applyFill="1" applyBorder="1" applyAlignment="1">
      <alignment horizontal="center" vertical="top" textRotation="255" shrinkToFit="1"/>
    </xf>
    <xf numFmtId="0" fontId="14" fillId="0" borderId="41" xfId="0" applyFont="1" applyFill="1" applyBorder="1" applyAlignment="1">
      <alignment horizontal="center" vertical="top" textRotation="255" shrinkToFit="1"/>
    </xf>
    <xf numFmtId="0" fontId="0" fillId="0" borderId="57" xfId="0" applyFont="1" applyFill="1" applyBorder="1" applyAlignment="1">
      <alignment horizontal="center" vertical="top" textRotation="255" shrinkToFit="1"/>
    </xf>
    <xf numFmtId="0" fontId="9" fillId="0" borderId="41" xfId="0" applyFont="1" applyFill="1" applyBorder="1" applyAlignment="1">
      <alignment horizontal="center" vertical="center" textRotation="255" shrinkToFit="1"/>
    </xf>
    <xf numFmtId="0" fontId="9" fillId="0" borderId="42" xfId="0" applyFont="1" applyFill="1" applyBorder="1" applyAlignment="1">
      <alignment horizontal="center" vertical="top" textRotation="255" shrinkToFit="1"/>
    </xf>
    <xf numFmtId="0" fontId="14" fillId="0" borderId="42" xfId="0" applyFont="1" applyFill="1" applyBorder="1" applyAlignment="1">
      <alignment horizontal="center" vertical="top" textRotation="255" shrinkToFit="1"/>
    </xf>
    <xf numFmtId="0" fontId="9" fillId="0" borderId="42" xfId="0" applyFont="1" applyFill="1" applyBorder="1" applyAlignment="1">
      <alignment horizontal="center" vertical="center" textRotation="255" shrinkToFit="1"/>
    </xf>
    <xf numFmtId="0" fontId="9" fillId="0" borderId="43" xfId="0" applyFont="1" applyFill="1" applyBorder="1" applyAlignment="1">
      <alignment vertical="top" textRotation="255" shrinkToFit="1"/>
    </xf>
    <xf numFmtId="0" fontId="9" fillId="0" borderId="43" xfId="0" applyFont="1" applyFill="1" applyBorder="1" applyAlignment="1">
      <alignment vertical="center" textRotation="255" shrinkToFi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0" fillId="0" borderId="16" xfId="0" applyFont="1" applyFill="1" applyBorder="1"/>
    <xf numFmtId="0" fontId="0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16" xfId="0" applyFont="1" applyFill="1" applyBorder="1" applyAlignment="1">
      <alignment horizontal="left"/>
    </xf>
    <xf numFmtId="0" fontId="0" fillId="0" borderId="16" xfId="0" applyFont="1" applyFill="1" applyBorder="1" applyAlignment="1"/>
  </cellXfs>
  <cellStyles count="13">
    <cellStyle name="ハイパーリンク 2" xfId="2"/>
    <cellStyle name="標準" xfId="0" builtinId="0"/>
    <cellStyle name="標準 10" xfId="3"/>
    <cellStyle name="標準 2" xfId="4"/>
    <cellStyle name="標準 2 2" xfId="5"/>
    <cellStyle name="標準 3" xfId="1"/>
    <cellStyle name="標準 4" xfId="6"/>
    <cellStyle name="標準 5" xfId="7"/>
    <cellStyle name="標準 6" xfId="8"/>
    <cellStyle name="標準 7" xfId="9"/>
    <cellStyle name="標準 8" xfId="10"/>
    <cellStyle name="標準 8 2" xfId="11"/>
    <cellStyle name="標準 9" xfId="12"/>
  </cellStyles>
  <dxfs count="1095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O255"/>
  <sheetViews>
    <sheetView tabSelected="1" view="pageBreakPreview" topLeftCell="A8" zoomScale="85" zoomScaleNormal="70" zoomScaleSheetLayoutView="85" workbookViewId="0">
      <selection activeCell="BK12" sqref="BK12:BL20"/>
    </sheetView>
  </sheetViews>
  <sheetFormatPr defaultRowHeight="13.5" x14ac:dyDescent="0.15"/>
  <cols>
    <col min="1" max="1" width="0.875" style="8" customWidth="1"/>
    <col min="2" max="2" width="3.125" style="7" customWidth="1"/>
    <col min="3" max="3" width="5.625" style="7" customWidth="1"/>
    <col min="4" max="7" width="2.625" style="7" customWidth="1"/>
    <col min="8" max="10" width="2.125" style="7" customWidth="1"/>
    <col min="11" max="11" width="4.625" style="7" customWidth="1"/>
    <col min="12" max="13" width="2.625" style="7" customWidth="1"/>
    <col min="14" max="16" width="2.125" style="7" customWidth="1"/>
    <col min="17" max="20" width="2.625" style="7" customWidth="1"/>
    <col min="21" max="21" width="4.625" style="7" customWidth="1"/>
    <col min="22" max="22" width="3.625" style="7" customWidth="1"/>
    <col min="23" max="23" width="4.625" style="7" customWidth="1"/>
    <col min="24" max="26" width="2.625" style="7" customWidth="1"/>
    <col min="27" max="27" width="4.625" style="7" customWidth="1"/>
    <col min="28" max="34" width="2.625" style="7" customWidth="1"/>
    <col min="35" max="35" width="2.125" style="7" customWidth="1"/>
    <col min="36" max="49" width="2.625" style="7" customWidth="1"/>
    <col min="50" max="52" width="2.125" style="7" customWidth="1"/>
    <col min="53" max="56" width="2.625" style="7" customWidth="1"/>
    <col min="57" max="58" width="2.125" style="7" customWidth="1"/>
    <col min="59" max="59" width="2.625" style="7" customWidth="1"/>
    <col min="60" max="60" width="2.125" style="7" customWidth="1"/>
    <col min="61" max="64" width="2.625" style="7" customWidth="1"/>
    <col min="65" max="65" width="4.625" style="7" customWidth="1"/>
    <col min="66" max="68" width="2.625" style="7" customWidth="1"/>
    <col min="69" max="69" width="3.125" style="8" customWidth="1"/>
    <col min="70" max="70" width="3.5" style="8" customWidth="1"/>
    <col min="71" max="71" width="9" style="8"/>
    <col min="72" max="121" width="3.125" style="8" customWidth="1"/>
    <col min="122" max="16384" width="9" style="8"/>
  </cols>
  <sheetData>
    <row r="1" spans="1:68" ht="17.25" customHeight="1" x14ac:dyDescent="0.15">
      <c r="A1" s="1" t="s">
        <v>0</v>
      </c>
      <c r="B1" s="1"/>
      <c r="C1" s="1"/>
      <c r="D1" s="2"/>
      <c r="E1" s="3">
        <v>2014</v>
      </c>
      <c r="F1" s="3"/>
      <c r="G1" s="3"/>
      <c r="H1" s="3"/>
      <c r="I1" s="4" t="s">
        <v>1</v>
      </c>
      <c r="J1" s="5">
        <v>9</v>
      </c>
      <c r="K1" s="5"/>
      <c r="L1" s="5"/>
      <c r="M1" s="6"/>
      <c r="N1" s="5">
        <v>16</v>
      </c>
      <c r="O1" s="5"/>
      <c r="P1" s="5"/>
      <c r="Q1" s="4" t="s">
        <v>2</v>
      </c>
      <c r="R1" s="4"/>
    </row>
    <row r="2" spans="1:68" ht="17.25" customHeight="1" x14ac:dyDescent="0.15">
      <c r="A2" s="2"/>
      <c r="B2" s="2"/>
      <c r="C2" s="2"/>
      <c r="D2" s="2"/>
      <c r="E2" s="9" t="s">
        <v>3</v>
      </c>
      <c r="F2" s="9"/>
      <c r="G2" s="9"/>
      <c r="H2" s="10"/>
      <c r="I2" s="4"/>
      <c r="J2" s="4"/>
      <c r="K2" s="11"/>
      <c r="L2" s="11"/>
      <c r="M2" s="11"/>
      <c r="N2" s="4"/>
      <c r="O2" s="12"/>
      <c r="P2" s="12"/>
      <c r="Q2" s="4"/>
      <c r="R2" s="4"/>
    </row>
    <row r="3" spans="1:68" ht="20.100000000000001" customHeight="1" x14ac:dyDescent="0.15">
      <c r="BI3" s="13" t="s">
        <v>4</v>
      </c>
      <c r="BJ3" s="13"/>
      <c r="BK3" s="13"/>
      <c r="BL3" s="13"/>
      <c r="BM3" s="13"/>
      <c r="BN3" s="13"/>
      <c r="BO3" s="13"/>
      <c r="BP3" s="13"/>
    </row>
    <row r="4" spans="1:68" ht="24.95" customHeight="1" x14ac:dyDescent="0.2">
      <c r="S4" s="14" t="s">
        <v>5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5"/>
      <c r="BA4" s="15"/>
      <c r="BI4" s="13"/>
      <c r="BJ4" s="13"/>
      <c r="BK4" s="13"/>
      <c r="BL4" s="13"/>
      <c r="BM4" s="13"/>
      <c r="BN4" s="13"/>
      <c r="BO4" s="13"/>
      <c r="BP4" s="13"/>
    </row>
    <row r="5" spans="1:68" x14ac:dyDescent="0.15">
      <c r="B5" s="16"/>
      <c r="C5" s="16"/>
      <c r="D5" s="16"/>
      <c r="E5" s="16"/>
      <c r="F5" s="16"/>
    </row>
    <row r="6" spans="1:68" ht="20.100000000000001" customHeight="1" x14ac:dyDescent="0.15">
      <c r="B6" s="17" t="s">
        <v>6</v>
      </c>
      <c r="C6" s="17"/>
      <c r="D6" s="17"/>
      <c r="E6" s="17"/>
      <c r="F6" s="18"/>
      <c r="G6" s="17" t="s">
        <v>7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  <c r="AK6" s="17" t="s">
        <v>8</v>
      </c>
      <c r="AL6" s="17"/>
      <c r="AM6" s="17"/>
      <c r="AN6" s="17"/>
      <c r="AO6" s="17"/>
      <c r="AP6" s="18"/>
      <c r="AQ6" s="17" t="s">
        <v>9</v>
      </c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</row>
    <row r="7" spans="1:68" ht="9.9499999999999993" customHeight="1" x14ac:dyDescent="0.15"/>
    <row r="8" spans="1:68" ht="20.100000000000001" customHeight="1" x14ac:dyDescent="0.15">
      <c r="B8" s="19"/>
      <c r="C8" s="20" t="s">
        <v>2</v>
      </c>
      <c r="D8" s="21">
        <v>1</v>
      </c>
      <c r="E8" s="22"/>
      <c r="F8" s="23">
        <v>2</v>
      </c>
      <c r="G8" s="24"/>
      <c r="H8" s="23">
        <v>3</v>
      </c>
      <c r="I8" s="24"/>
      <c r="J8" s="23">
        <v>4</v>
      </c>
      <c r="K8" s="24"/>
      <c r="L8" s="23">
        <v>5</v>
      </c>
      <c r="M8" s="25"/>
      <c r="N8" s="23">
        <v>6</v>
      </c>
      <c r="O8" s="24"/>
      <c r="P8" s="23">
        <v>7</v>
      </c>
      <c r="Q8" s="24"/>
      <c r="R8" s="23">
        <v>8</v>
      </c>
      <c r="S8" s="24"/>
      <c r="T8" s="23">
        <v>9</v>
      </c>
      <c r="U8" s="25"/>
      <c r="V8" s="24"/>
      <c r="W8" s="23">
        <v>10</v>
      </c>
      <c r="X8" s="25"/>
      <c r="Y8" s="24"/>
      <c r="Z8" s="23">
        <v>11</v>
      </c>
      <c r="AA8" s="24"/>
      <c r="AB8" s="23">
        <v>12</v>
      </c>
      <c r="AC8" s="24"/>
      <c r="AD8" s="23">
        <v>13</v>
      </c>
      <c r="AE8" s="24"/>
      <c r="AF8" s="23">
        <v>14</v>
      </c>
      <c r="AG8" s="24"/>
      <c r="AH8" s="23">
        <v>15</v>
      </c>
      <c r="AI8" s="25"/>
      <c r="AJ8" s="24"/>
      <c r="AK8" s="23">
        <v>16</v>
      </c>
      <c r="AL8" s="24"/>
      <c r="AM8" s="23">
        <v>17</v>
      </c>
      <c r="AN8" s="24"/>
      <c r="AO8" s="23">
        <v>18</v>
      </c>
      <c r="AP8" s="24"/>
      <c r="AQ8" s="23">
        <v>19</v>
      </c>
      <c r="AR8" s="24"/>
      <c r="AS8" s="23">
        <v>20</v>
      </c>
      <c r="AT8" s="24"/>
      <c r="AU8" s="23">
        <v>21</v>
      </c>
      <c r="AV8" s="24"/>
      <c r="AW8" s="23">
        <v>22</v>
      </c>
      <c r="AX8" s="24"/>
      <c r="AY8" s="23">
        <v>23</v>
      </c>
      <c r="AZ8" s="24"/>
      <c r="BA8" s="23">
        <v>24</v>
      </c>
      <c r="BB8" s="24"/>
      <c r="BC8" s="23">
        <v>25</v>
      </c>
      <c r="BD8" s="24"/>
      <c r="BE8" s="23">
        <v>26</v>
      </c>
      <c r="BF8" s="24"/>
      <c r="BG8" s="23">
        <v>27</v>
      </c>
      <c r="BH8" s="24"/>
      <c r="BI8" s="23">
        <v>28</v>
      </c>
      <c r="BJ8" s="24"/>
      <c r="BK8" s="23">
        <f>IF(DAY(DATE($E$1,$J$1,1)+28)&lt;28,"",29)</f>
        <v>29</v>
      </c>
      <c r="BL8" s="24"/>
      <c r="BM8" s="23">
        <f>IF(DAY(DATE($E$1,$J$1,1)+29)&lt;28,"",30)</f>
        <v>30</v>
      </c>
      <c r="BN8" s="24"/>
      <c r="BO8" s="23" t="str">
        <f>IF(DAY(DATE($E$1,$J$1,1)+30)&lt;28,"",31)</f>
        <v/>
      </c>
      <c r="BP8" s="26"/>
    </row>
    <row r="9" spans="1:68" ht="20.100000000000001" customHeight="1" x14ac:dyDescent="0.15">
      <c r="B9" s="27"/>
      <c r="C9" s="20" t="s">
        <v>10</v>
      </c>
      <c r="D9" s="28">
        <f>DATE($E$1,$J$1,1)</f>
        <v>41883</v>
      </c>
      <c r="E9" s="29"/>
      <c r="F9" s="30">
        <f>DATE($E$1,$J$1,1)+1</f>
        <v>41884</v>
      </c>
      <c r="G9" s="29"/>
      <c r="H9" s="30">
        <f>DATE($E$1,$J$1,1)+2</f>
        <v>41885</v>
      </c>
      <c r="I9" s="29"/>
      <c r="J9" s="30">
        <f>DATE($E$1,$J$1,1)+3</f>
        <v>41886</v>
      </c>
      <c r="K9" s="29"/>
      <c r="L9" s="30">
        <f>DATE($E$1,$J$1,1)+4</f>
        <v>41887</v>
      </c>
      <c r="M9" s="31"/>
      <c r="N9" s="30">
        <f>DATE($E$1,$J$1,1)+5</f>
        <v>41888</v>
      </c>
      <c r="O9" s="29"/>
      <c r="P9" s="30">
        <f>DATE($E$1,$J$1,1)+6</f>
        <v>41889</v>
      </c>
      <c r="Q9" s="29"/>
      <c r="R9" s="30">
        <f>DATE($E$1,$J$1,1)+7</f>
        <v>41890</v>
      </c>
      <c r="S9" s="29"/>
      <c r="T9" s="30">
        <f>DATE($E$1,$J$1,1)+8</f>
        <v>41891</v>
      </c>
      <c r="U9" s="31"/>
      <c r="V9" s="29"/>
      <c r="W9" s="30">
        <f>DATE($E$1,$J$1,1)+9</f>
        <v>41892</v>
      </c>
      <c r="X9" s="31"/>
      <c r="Y9" s="29"/>
      <c r="Z9" s="30">
        <f>DATE($E$1,$J$1,1)+10</f>
        <v>41893</v>
      </c>
      <c r="AA9" s="29"/>
      <c r="AB9" s="30">
        <f>DATE($E$1,$J$1,1)+11</f>
        <v>41894</v>
      </c>
      <c r="AC9" s="29"/>
      <c r="AD9" s="30">
        <f>DATE($E$1,$J$1,1)+12</f>
        <v>41895</v>
      </c>
      <c r="AE9" s="29"/>
      <c r="AF9" s="30">
        <f>DATE($E$1,$J$1,1)+13</f>
        <v>41896</v>
      </c>
      <c r="AG9" s="29"/>
      <c r="AH9" s="30">
        <f>DATE($E$1,$J$1,1)+14</f>
        <v>41897</v>
      </c>
      <c r="AI9" s="31"/>
      <c r="AJ9" s="29"/>
      <c r="AK9" s="30">
        <f>DATE($E$1,$J$1,1)+15</f>
        <v>41898</v>
      </c>
      <c r="AL9" s="29"/>
      <c r="AM9" s="30">
        <f>DATE($E$1,$J$1,1)+16</f>
        <v>41899</v>
      </c>
      <c r="AN9" s="29"/>
      <c r="AO9" s="30">
        <f>DATE($E$1,$J$1,1)+17</f>
        <v>41900</v>
      </c>
      <c r="AP9" s="29"/>
      <c r="AQ9" s="30">
        <f>DATE($E$1,$J$1,1)+18</f>
        <v>41901</v>
      </c>
      <c r="AR9" s="29"/>
      <c r="AS9" s="30">
        <f>DATE($E$1,$J$1,1)+19</f>
        <v>41902</v>
      </c>
      <c r="AT9" s="29"/>
      <c r="AU9" s="30">
        <f>DATE($E$1,$J$1,1)+20</f>
        <v>41903</v>
      </c>
      <c r="AV9" s="29"/>
      <c r="AW9" s="30">
        <f>DATE($E$1,$J$1,1)+21</f>
        <v>41904</v>
      </c>
      <c r="AX9" s="29"/>
      <c r="AY9" s="30">
        <f>DATE($E$1,$J$1,1)+22</f>
        <v>41905</v>
      </c>
      <c r="AZ9" s="29"/>
      <c r="BA9" s="30">
        <f>DATE($E$1,$J$1,1)+23</f>
        <v>41906</v>
      </c>
      <c r="BB9" s="29"/>
      <c r="BC9" s="30">
        <f>DATE($E$1,$J$1,1)+24</f>
        <v>41907</v>
      </c>
      <c r="BD9" s="29"/>
      <c r="BE9" s="30">
        <f>DATE($E$1,$J$1,1)+25</f>
        <v>41908</v>
      </c>
      <c r="BF9" s="29"/>
      <c r="BG9" s="30">
        <f>DATE($E$1,$J$1,1)+26</f>
        <v>41909</v>
      </c>
      <c r="BH9" s="29"/>
      <c r="BI9" s="30">
        <f>DATE($E$1,$J$1,1)+27</f>
        <v>41910</v>
      </c>
      <c r="BJ9" s="29"/>
      <c r="BK9" s="30">
        <f>IF(BK8="","",DATE($E$1,$J$1,1)+28)</f>
        <v>41911</v>
      </c>
      <c r="BL9" s="29"/>
      <c r="BM9" s="30">
        <f>IF(BM8="","",DATE($E$1,$J$1,1)+29)</f>
        <v>41912</v>
      </c>
      <c r="BN9" s="29"/>
      <c r="BO9" s="30" t="str">
        <f>IF(BO8="","",DATE($E$1,$J$1,1)+30)</f>
        <v/>
      </c>
      <c r="BP9" s="32"/>
    </row>
    <row r="10" spans="1:68" ht="17.100000000000001" customHeight="1" x14ac:dyDescent="0.15">
      <c r="B10" s="27"/>
      <c r="C10" s="33"/>
      <c r="D10" s="34"/>
      <c r="E10" s="35"/>
      <c r="F10" s="36"/>
      <c r="G10" s="37"/>
      <c r="H10" s="38"/>
      <c r="I10" s="37"/>
      <c r="J10" s="38"/>
      <c r="K10" s="37"/>
      <c r="L10" s="38"/>
      <c r="M10" s="36"/>
      <c r="N10" s="38"/>
      <c r="O10" s="37"/>
      <c r="P10" s="38"/>
      <c r="Q10" s="37"/>
      <c r="R10" s="38"/>
      <c r="S10" s="37"/>
      <c r="T10" s="38"/>
      <c r="U10" s="36"/>
      <c r="V10" s="36"/>
      <c r="W10" s="38"/>
      <c r="X10" s="36"/>
      <c r="Y10" s="39"/>
      <c r="Z10" s="38"/>
      <c r="AA10" s="37"/>
      <c r="AB10" s="38"/>
      <c r="AC10" s="37"/>
      <c r="AD10" s="38"/>
      <c r="AE10" s="37"/>
      <c r="AF10" s="38"/>
      <c r="AG10" s="37"/>
      <c r="AH10" s="40"/>
      <c r="AI10" s="41"/>
      <c r="AJ10" s="37"/>
      <c r="AK10" s="42" t="s">
        <v>11</v>
      </c>
      <c r="AL10" s="43" t="s">
        <v>12</v>
      </c>
      <c r="AM10" s="44" t="s">
        <v>13</v>
      </c>
      <c r="AN10" s="45"/>
      <c r="AO10" s="44" t="s">
        <v>13</v>
      </c>
      <c r="AP10" s="45"/>
      <c r="AQ10" s="44" t="s">
        <v>13</v>
      </c>
      <c r="AR10" s="45"/>
      <c r="AS10" s="42"/>
      <c r="AT10" s="43"/>
      <c r="AU10" s="44"/>
      <c r="AV10" s="45"/>
      <c r="AW10" s="44" t="s">
        <v>13</v>
      </c>
      <c r="AX10" s="45"/>
      <c r="AY10" s="44"/>
      <c r="AZ10" s="45"/>
      <c r="BA10" s="44" t="s">
        <v>13</v>
      </c>
      <c r="BB10" s="45"/>
      <c r="BC10" s="44" t="s">
        <v>13</v>
      </c>
      <c r="BD10" s="45"/>
      <c r="BE10" s="44" t="s">
        <v>13</v>
      </c>
      <c r="BF10" s="45"/>
      <c r="BG10" s="44"/>
      <c r="BH10" s="45"/>
      <c r="BI10" s="44"/>
      <c r="BJ10" s="45"/>
      <c r="BK10" s="44" t="s">
        <v>13</v>
      </c>
      <c r="BL10" s="45"/>
      <c r="BM10" s="44" t="s">
        <v>13</v>
      </c>
      <c r="BN10" s="45"/>
      <c r="BO10" s="46"/>
      <c r="BP10" s="47"/>
    </row>
    <row r="11" spans="1:68" ht="17.100000000000001" customHeight="1" x14ac:dyDescent="0.15">
      <c r="B11" s="27"/>
      <c r="C11" s="33"/>
      <c r="D11" s="48"/>
      <c r="E11" s="49"/>
      <c r="F11" s="50"/>
      <c r="G11" s="51"/>
      <c r="H11" s="52"/>
      <c r="I11" s="51"/>
      <c r="J11" s="52"/>
      <c r="K11" s="51"/>
      <c r="L11" s="52"/>
      <c r="M11" s="50"/>
      <c r="N11" s="52"/>
      <c r="O11" s="51"/>
      <c r="P11" s="52"/>
      <c r="Q11" s="51"/>
      <c r="R11" s="52"/>
      <c r="S11" s="51"/>
      <c r="T11" s="52"/>
      <c r="U11" s="50"/>
      <c r="V11" s="50"/>
      <c r="W11" s="52"/>
      <c r="X11" s="50"/>
      <c r="Y11" s="53"/>
      <c r="Z11" s="52"/>
      <c r="AA11" s="51"/>
      <c r="AB11" s="52"/>
      <c r="AC11" s="51"/>
      <c r="AD11" s="52"/>
      <c r="AE11" s="51"/>
      <c r="AF11" s="52"/>
      <c r="AG11" s="51"/>
      <c r="AH11" s="54"/>
      <c r="AI11" s="55"/>
      <c r="AJ11" s="51"/>
      <c r="AK11" s="56"/>
      <c r="AL11" s="57" t="s">
        <v>14</v>
      </c>
      <c r="AM11" s="58" t="s">
        <v>15</v>
      </c>
      <c r="AN11" s="59"/>
      <c r="AO11" s="58" t="s">
        <v>15</v>
      </c>
      <c r="AP11" s="59"/>
      <c r="AQ11" s="58" t="s">
        <v>15</v>
      </c>
      <c r="AR11" s="59"/>
      <c r="AS11" s="56"/>
      <c r="AT11" s="49"/>
      <c r="AU11" s="58"/>
      <c r="AV11" s="59"/>
      <c r="AW11" s="58" t="s">
        <v>15</v>
      </c>
      <c r="AX11" s="59"/>
      <c r="AY11" s="58"/>
      <c r="AZ11" s="59"/>
      <c r="BA11" s="58" t="s">
        <v>15</v>
      </c>
      <c r="BB11" s="59"/>
      <c r="BC11" s="58" t="s">
        <v>15</v>
      </c>
      <c r="BD11" s="59"/>
      <c r="BE11" s="58" t="s">
        <v>15</v>
      </c>
      <c r="BF11" s="59"/>
      <c r="BG11" s="58"/>
      <c r="BH11" s="59"/>
      <c r="BI11" s="58"/>
      <c r="BJ11" s="59"/>
      <c r="BK11" s="58" t="s">
        <v>15</v>
      </c>
      <c r="BL11" s="59"/>
      <c r="BM11" s="58" t="s">
        <v>15</v>
      </c>
      <c r="BN11" s="59"/>
      <c r="BO11" s="60"/>
      <c r="BP11" s="61"/>
    </row>
    <row r="12" spans="1:68" ht="17.100000000000001" customHeight="1" x14ac:dyDescent="0.15">
      <c r="B12" s="27"/>
      <c r="C12" s="33" t="s">
        <v>16</v>
      </c>
      <c r="D12" s="48"/>
      <c r="E12" s="62"/>
      <c r="F12" s="50"/>
      <c r="G12" s="51"/>
      <c r="H12" s="52"/>
      <c r="I12" s="51"/>
      <c r="J12" s="52"/>
      <c r="K12" s="51"/>
      <c r="L12" s="52"/>
      <c r="M12" s="50"/>
      <c r="N12" s="52"/>
      <c r="O12" s="51"/>
      <c r="P12" s="52"/>
      <c r="Q12" s="51"/>
      <c r="R12" s="52"/>
      <c r="S12" s="51"/>
      <c r="T12" s="52"/>
      <c r="U12" s="50"/>
      <c r="V12" s="50"/>
      <c r="W12" s="52"/>
      <c r="X12" s="50"/>
      <c r="Y12" s="53"/>
      <c r="Z12" s="52"/>
      <c r="AA12" s="51"/>
      <c r="AB12" s="52"/>
      <c r="AC12" s="51"/>
      <c r="AD12" s="52"/>
      <c r="AE12" s="51"/>
      <c r="AF12" s="52"/>
      <c r="AG12" s="51"/>
      <c r="AH12" s="54"/>
      <c r="AI12" s="55"/>
      <c r="AJ12" s="51"/>
      <c r="AK12" s="56"/>
      <c r="AL12" s="63" t="s">
        <v>17</v>
      </c>
      <c r="AM12" s="64" t="s">
        <v>18</v>
      </c>
      <c r="AN12" s="65"/>
      <c r="AO12" s="64" t="s">
        <v>19</v>
      </c>
      <c r="AP12" s="65"/>
      <c r="AQ12" s="64" t="s">
        <v>20</v>
      </c>
      <c r="AR12" s="65"/>
      <c r="AS12" s="56"/>
      <c r="AT12" s="49"/>
      <c r="AU12" s="58"/>
      <c r="AV12" s="59"/>
      <c r="AW12" s="64" t="s">
        <v>21</v>
      </c>
      <c r="AX12" s="65"/>
      <c r="AY12" s="58"/>
      <c r="AZ12" s="59"/>
      <c r="BA12" s="64" t="s">
        <v>22</v>
      </c>
      <c r="BB12" s="65"/>
      <c r="BC12" s="64" t="s">
        <v>23</v>
      </c>
      <c r="BD12" s="65"/>
      <c r="BE12" s="64" t="s">
        <v>24</v>
      </c>
      <c r="BF12" s="65"/>
      <c r="BG12" s="58"/>
      <c r="BH12" s="59"/>
      <c r="BI12" s="58"/>
      <c r="BJ12" s="59"/>
      <c r="BK12" s="64" t="s">
        <v>25</v>
      </c>
      <c r="BL12" s="65"/>
      <c r="BM12" s="64" t="s">
        <v>26</v>
      </c>
      <c r="BN12" s="65"/>
      <c r="BO12" s="60"/>
      <c r="BP12" s="61"/>
    </row>
    <row r="13" spans="1:68" ht="17.100000000000001" customHeight="1" x14ac:dyDescent="0.15">
      <c r="B13" s="66">
        <f>DATE($E$1,$J$1,1)</f>
        <v>41883</v>
      </c>
      <c r="C13" s="33"/>
      <c r="D13" s="48"/>
      <c r="E13" s="62"/>
      <c r="F13" s="50"/>
      <c r="G13" s="51"/>
      <c r="H13" s="52"/>
      <c r="I13" s="51"/>
      <c r="J13" s="52"/>
      <c r="K13" s="51"/>
      <c r="L13" s="52"/>
      <c r="M13" s="50"/>
      <c r="N13" s="52"/>
      <c r="O13" s="51"/>
      <c r="P13" s="52"/>
      <c r="Q13" s="51"/>
      <c r="R13" s="52"/>
      <c r="S13" s="51"/>
      <c r="T13" s="52"/>
      <c r="U13" s="50"/>
      <c r="V13" s="50"/>
      <c r="W13" s="52"/>
      <c r="X13" s="50"/>
      <c r="Y13" s="53"/>
      <c r="Z13" s="52"/>
      <c r="AA13" s="51"/>
      <c r="AB13" s="52"/>
      <c r="AC13" s="51"/>
      <c r="AD13" s="52"/>
      <c r="AE13" s="51"/>
      <c r="AF13" s="52"/>
      <c r="AG13" s="51"/>
      <c r="AH13" s="54"/>
      <c r="AI13" s="55"/>
      <c r="AJ13" s="51"/>
      <c r="AK13" s="56"/>
      <c r="AL13" s="63"/>
      <c r="AM13" s="64"/>
      <c r="AN13" s="65"/>
      <c r="AO13" s="64"/>
      <c r="AP13" s="65"/>
      <c r="AQ13" s="64"/>
      <c r="AR13" s="65"/>
      <c r="AS13" s="56"/>
      <c r="AT13" s="49"/>
      <c r="AU13" s="58"/>
      <c r="AV13" s="59"/>
      <c r="AW13" s="64"/>
      <c r="AX13" s="65"/>
      <c r="AY13" s="58"/>
      <c r="AZ13" s="59"/>
      <c r="BA13" s="64"/>
      <c r="BB13" s="65"/>
      <c r="BC13" s="64"/>
      <c r="BD13" s="65"/>
      <c r="BE13" s="64"/>
      <c r="BF13" s="65"/>
      <c r="BG13" s="58"/>
      <c r="BH13" s="59"/>
      <c r="BI13" s="58"/>
      <c r="BJ13" s="59"/>
      <c r="BK13" s="64"/>
      <c r="BL13" s="65"/>
      <c r="BM13" s="64"/>
      <c r="BN13" s="65"/>
      <c r="BO13" s="60"/>
      <c r="BP13" s="61"/>
    </row>
    <row r="14" spans="1:68" ht="17.100000000000001" customHeight="1" x14ac:dyDescent="0.15">
      <c r="B14" s="66"/>
      <c r="C14" s="33" t="s">
        <v>27</v>
      </c>
      <c r="D14" s="48"/>
      <c r="E14" s="62"/>
      <c r="F14" s="50"/>
      <c r="G14" s="51"/>
      <c r="H14" s="52"/>
      <c r="I14" s="51"/>
      <c r="J14" s="52"/>
      <c r="K14" s="51"/>
      <c r="L14" s="52"/>
      <c r="M14" s="50"/>
      <c r="N14" s="52"/>
      <c r="O14" s="51"/>
      <c r="P14" s="52"/>
      <c r="Q14" s="51"/>
      <c r="R14" s="52"/>
      <c r="S14" s="51"/>
      <c r="T14" s="52"/>
      <c r="U14" s="50"/>
      <c r="V14" s="50"/>
      <c r="W14" s="52"/>
      <c r="X14" s="50"/>
      <c r="Y14" s="53"/>
      <c r="Z14" s="52"/>
      <c r="AA14" s="51"/>
      <c r="AB14" s="52"/>
      <c r="AC14" s="51"/>
      <c r="AD14" s="52"/>
      <c r="AE14" s="51"/>
      <c r="AF14" s="52"/>
      <c r="AG14" s="51"/>
      <c r="AH14" s="54"/>
      <c r="AI14" s="55"/>
      <c r="AJ14" s="51"/>
      <c r="AK14" s="56"/>
      <c r="AL14" s="63"/>
      <c r="AM14" s="64"/>
      <c r="AN14" s="65"/>
      <c r="AO14" s="64"/>
      <c r="AP14" s="65"/>
      <c r="AQ14" s="64"/>
      <c r="AR14" s="65"/>
      <c r="AS14" s="56"/>
      <c r="AT14" s="49"/>
      <c r="AU14" s="58"/>
      <c r="AV14" s="59"/>
      <c r="AW14" s="64"/>
      <c r="AX14" s="65"/>
      <c r="AY14" s="58"/>
      <c r="AZ14" s="59"/>
      <c r="BA14" s="64"/>
      <c r="BB14" s="65"/>
      <c r="BC14" s="64"/>
      <c r="BD14" s="65"/>
      <c r="BE14" s="64"/>
      <c r="BF14" s="65"/>
      <c r="BG14" s="58"/>
      <c r="BH14" s="59"/>
      <c r="BI14" s="58"/>
      <c r="BJ14" s="59"/>
      <c r="BK14" s="64"/>
      <c r="BL14" s="65"/>
      <c r="BM14" s="64"/>
      <c r="BN14" s="65"/>
      <c r="BO14" s="60"/>
      <c r="BP14" s="61"/>
    </row>
    <row r="15" spans="1:68" ht="17.100000000000001" customHeight="1" x14ac:dyDescent="0.15">
      <c r="B15" s="67" t="s">
        <v>28</v>
      </c>
      <c r="C15" s="33"/>
      <c r="D15" s="48"/>
      <c r="E15" s="62"/>
      <c r="F15" s="50"/>
      <c r="G15" s="51"/>
      <c r="H15" s="52"/>
      <c r="I15" s="51"/>
      <c r="J15" s="52"/>
      <c r="K15" s="51"/>
      <c r="L15" s="52"/>
      <c r="M15" s="50"/>
      <c r="N15" s="52"/>
      <c r="O15" s="51"/>
      <c r="P15" s="52"/>
      <c r="Q15" s="51"/>
      <c r="R15" s="52"/>
      <c r="S15" s="51"/>
      <c r="T15" s="52"/>
      <c r="U15" s="50"/>
      <c r="V15" s="50"/>
      <c r="W15" s="52"/>
      <c r="X15" s="50"/>
      <c r="Y15" s="53"/>
      <c r="Z15" s="52"/>
      <c r="AA15" s="51"/>
      <c r="AB15" s="52"/>
      <c r="AC15" s="51"/>
      <c r="AD15" s="52"/>
      <c r="AE15" s="51"/>
      <c r="AF15" s="52"/>
      <c r="AG15" s="51"/>
      <c r="AH15" s="54"/>
      <c r="AI15" s="55"/>
      <c r="AJ15" s="51"/>
      <c r="AK15" s="56"/>
      <c r="AL15" s="63"/>
      <c r="AM15" s="64"/>
      <c r="AN15" s="65"/>
      <c r="AO15" s="64"/>
      <c r="AP15" s="65"/>
      <c r="AQ15" s="64"/>
      <c r="AR15" s="65"/>
      <c r="AS15" s="56"/>
      <c r="AT15" s="49"/>
      <c r="AU15" s="58"/>
      <c r="AV15" s="59"/>
      <c r="AW15" s="64"/>
      <c r="AX15" s="65"/>
      <c r="AY15" s="58"/>
      <c r="AZ15" s="59"/>
      <c r="BA15" s="64"/>
      <c r="BB15" s="65"/>
      <c r="BC15" s="64"/>
      <c r="BD15" s="65"/>
      <c r="BE15" s="64"/>
      <c r="BF15" s="65"/>
      <c r="BG15" s="58"/>
      <c r="BH15" s="59"/>
      <c r="BI15" s="58"/>
      <c r="BJ15" s="59"/>
      <c r="BK15" s="64"/>
      <c r="BL15" s="65"/>
      <c r="BM15" s="64"/>
      <c r="BN15" s="65"/>
      <c r="BO15" s="60"/>
      <c r="BP15" s="61"/>
    </row>
    <row r="16" spans="1:68" ht="17.100000000000001" customHeight="1" x14ac:dyDescent="0.15">
      <c r="B16" s="67"/>
      <c r="C16" s="33" t="s">
        <v>29</v>
      </c>
      <c r="D16" s="48"/>
      <c r="E16" s="62"/>
      <c r="F16" s="50"/>
      <c r="G16" s="51"/>
      <c r="H16" s="52"/>
      <c r="I16" s="51"/>
      <c r="J16" s="52"/>
      <c r="K16" s="51"/>
      <c r="L16" s="52"/>
      <c r="M16" s="50"/>
      <c r="N16" s="52"/>
      <c r="O16" s="51"/>
      <c r="P16" s="52"/>
      <c r="Q16" s="51"/>
      <c r="R16" s="52"/>
      <c r="S16" s="51"/>
      <c r="T16" s="52"/>
      <c r="U16" s="50"/>
      <c r="V16" s="50"/>
      <c r="W16" s="52"/>
      <c r="X16" s="50"/>
      <c r="Y16" s="53"/>
      <c r="Z16" s="52"/>
      <c r="AA16" s="51"/>
      <c r="AB16" s="52"/>
      <c r="AC16" s="51"/>
      <c r="AD16" s="52"/>
      <c r="AE16" s="51"/>
      <c r="AF16" s="52"/>
      <c r="AG16" s="51"/>
      <c r="AH16" s="54"/>
      <c r="AI16" s="55"/>
      <c r="AJ16" s="51"/>
      <c r="AK16" s="56"/>
      <c r="AL16" s="63"/>
      <c r="AM16" s="64"/>
      <c r="AN16" s="65"/>
      <c r="AO16" s="64"/>
      <c r="AP16" s="65"/>
      <c r="AQ16" s="64"/>
      <c r="AR16" s="65"/>
      <c r="AS16" s="56"/>
      <c r="AT16" s="49"/>
      <c r="AU16" s="58"/>
      <c r="AV16" s="59"/>
      <c r="AW16" s="64"/>
      <c r="AX16" s="65"/>
      <c r="AY16" s="58"/>
      <c r="AZ16" s="59"/>
      <c r="BA16" s="64"/>
      <c r="BB16" s="65"/>
      <c r="BC16" s="64"/>
      <c r="BD16" s="65"/>
      <c r="BE16" s="64"/>
      <c r="BF16" s="65"/>
      <c r="BG16" s="58"/>
      <c r="BH16" s="59"/>
      <c r="BI16" s="58"/>
      <c r="BJ16" s="59"/>
      <c r="BK16" s="64"/>
      <c r="BL16" s="65"/>
      <c r="BM16" s="64"/>
      <c r="BN16" s="65"/>
      <c r="BO16" s="60"/>
      <c r="BP16" s="61"/>
    </row>
    <row r="17" spans="2:70" ht="17.100000000000001" customHeight="1" x14ac:dyDescent="0.15">
      <c r="B17" s="68"/>
      <c r="C17" s="33"/>
      <c r="D17" s="48"/>
      <c r="E17" s="62"/>
      <c r="F17" s="50"/>
      <c r="G17" s="51"/>
      <c r="H17" s="52"/>
      <c r="I17" s="51"/>
      <c r="J17" s="52"/>
      <c r="K17" s="51"/>
      <c r="L17" s="52"/>
      <c r="M17" s="50"/>
      <c r="N17" s="52"/>
      <c r="O17" s="51"/>
      <c r="P17" s="52"/>
      <c r="Q17" s="51"/>
      <c r="R17" s="52"/>
      <c r="S17" s="51"/>
      <c r="T17" s="52"/>
      <c r="U17" s="50"/>
      <c r="V17" s="50"/>
      <c r="W17" s="52"/>
      <c r="X17" s="50"/>
      <c r="Y17" s="53"/>
      <c r="Z17" s="52"/>
      <c r="AA17" s="51"/>
      <c r="AB17" s="52"/>
      <c r="AC17" s="51"/>
      <c r="AD17" s="52"/>
      <c r="AE17" s="51"/>
      <c r="AF17" s="52"/>
      <c r="AG17" s="51"/>
      <c r="AH17" s="54"/>
      <c r="AI17" s="55"/>
      <c r="AJ17" s="51"/>
      <c r="AK17" s="56"/>
      <c r="AL17" s="63"/>
      <c r="AM17" s="64"/>
      <c r="AN17" s="65"/>
      <c r="AO17" s="64"/>
      <c r="AP17" s="65"/>
      <c r="AQ17" s="64"/>
      <c r="AR17" s="65"/>
      <c r="AS17" s="56"/>
      <c r="AT17" s="49"/>
      <c r="AU17" s="58"/>
      <c r="AV17" s="59"/>
      <c r="AW17" s="64"/>
      <c r="AX17" s="65"/>
      <c r="AY17" s="58"/>
      <c r="AZ17" s="59"/>
      <c r="BA17" s="64"/>
      <c r="BB17" s="65"/>
      <c r="BC17" s="64"/>
      <c r="BD17" s="65"/>
      <c r="BE17" s="64"/>
      <c r="BF17" s="65"/>
      <c r="BG17" s="58"/>
      <c r="BH17" s="59"/>
      <c r="BI17" s="58"/>
      <c r="BJ17" s="59"/>
      <c r="BK17" s="64"/>
      <c r="BL17" s="65"/>
      <c r="BM17" s="64"/>
      <c r="BN17" s="65"/>
      <c r="BO17" s="60"/>
      <c r="BP17" s="61"/>
    </row>
    <row r="18" spans="2:70" ht="50.1" customHeight="1" x14ac:dyDescent="0.15">
      <c r="B18" s="27"/>
      <c r="C18" s="33" t="s">
        <v>30</v>
      </c>
      <c r="D18" s="48"/>
      <c r="E18" s="62"/>
      <c r="F18" s="50"/>
      <c r="G18" s="51"/>
      <c r="H18" s="52"/>
      <c r="I18" s="51"/>
      <c r="J18" s="52"/>
      <c r="K18" s="51"/>
      <c r="L18" s="52"/>
      <c r="M18" s="50"/>
      <c r="N18" s="52"/>
      <c r="O18" s="51"/>
      <c r="P18" s="52"/>
      <c r="Q18" s="51"/>
      <c r="R18" s="52"/>
      <c r="S18" s="51"/>
      <c r="T18" s="52"/>
      <c r="U18" s="50"/>
      <c r="V18" s="50"/>
      <c r="W18" s="52"/>
      <c r="X18" s="50"/>
      <c r="Y18" s="53"/>
      <c r="Z18" s="52"/>
      <c r="AA18" s="51"/>
      <c r="AB18" s="52"/>
      <c r="AC18" s="51"/>
      <c r="AD18" s="52"/>
      <c r="AE18" s="51"/>
      <c r="AF18" s="52"/>
      <c r="AG18" s="51"/>
      <c r="AH18" s="54"/>
      <c r="AI18" s="55"/>
      <c r="AJ18" s="51"/>
      <c r="AK18" s="56"/>
      <c r="AL18" s="63"/>
      <c r="AM18" s="64"/>
      <c r="AN18" s="65"/>
      <c r="AO18" s="64"/>
      <c r="AP18" s="65"/>
      <c r="AQ18" s="64"/>
      <c r="AR18" s="65"/>
      <c r="AS18" s="56"/>
      <c r="AT18" s="49"/>
      <c r="AU18" s="58"/>
      <c r="AV18" s="59"/>
      <c r="AW18" s="64"/>
      <c r="AX18" s="65"/>
      <c r="AY18" s="58"/>
      <c r="AZ18" s="59"/>
      <c r="BA18" s="64"/>
      <c r="BB18" s="65"/>
      <c r="BC18" s="64"/>
      <c r="BD18" s="65"/>
      <c r="BE18" s="64"/>
      <c r="BF18" s="65"/>
      <c r="BG18" s="58"/>
      <c r="BH18" s="59"/>
      <c r="BI18" s="58"/>
      <c r="BJ18" s="59"/>
      <c r="BK18" s="64"/>
      <c r="BL18" s="65"/>
      <c r="BM18" s="64"/>
      <c r="BN18" s="65"/>
      <c r="BO18" s="60"/>
      <c r="BP18" s="61"/>
    </row>
    <row r="19" spans="2:70" ht="17.100000000000001" customHeight="1" x14ac:dyDescent="0.15">
      <c r="B19" s="27"/>
      <c r="C19" s="33"/>
      <c r="D19" s="48"/>
      <c r="E19" s="62"/>
      <c r="F19" s="50"/>
      <c r="G19" s="51"/>
      <c r="H19" s="52"/>
      <c r="I19" s="51"/>
      <c r="J19" s="52"/>
      <c r="K19" s="51"/>
      <c r="L19" s="52"/>
      <c r="M19" s="50"/>
      <c r="N19" s="52"/>
      <c r="O19" s="51"/>
      <c r="P19" s="52"/>
      <c r="Q19" s="51"/>
      <c r="R19" s="52"/>
      <c r="S19" s="51"/>
      <c r="T19" s="52"/>
      <c r="U19" s="50"/>
      <c r="V19" s="50"/>
      <c r="W19" s="52"/>
      <c r="X19" s="50"/>
      <c r="Y19" s="53"/>
      <c r="Z19" s="52"/>
      <c r="AA19" s="51"/>
      <c r="AB19" s="52"/>
      <c r="AC19" s="51"/>
      <c r="AD19" s="52"/>
      <c r="AE19" s="51"/>
      <c r="AF19" s="52"/>
      <c r="AG19" s="51"/>
      <c r="AH19" s="54"/>
      <c r="AI19" s="55"/>
      <c r="AJ19" s="51"/>
      <c r="AK19" s="56"/>
      <c r="AL19" s="63"/>
      <c r="AM19" s="64"/>
      <c r="AN19" s="65"/>
      <c r="AO19" s="64"/>
      <c r="AP19" s="65"/>
      <c r="AQ19" s="64"/>
      <c r="AR19" s="65"/>
      <c r="AS19" s="56"/>
      <c r="AT19" s="49"/>
      <c r="AU19" s="58"/>
      <c r="AV19" s="59"/>
      <c r="AW19" s="64"/>
      <c r="AX19" s="65"/>
      <c r="AY19" s="58"/>
      <c r="AZ19" s="59"/>
      <c r="BA19" s="64"/>
      <c r="BB19" s="65"/>
      <c r="BC19" s="64"/>
      <c r="BD19" s="65"/>
      <c r="BE19" s="64"/>
      <c r="BF19" s="65"/>
      <c r="BG19" s="58"/>
      <c r="BH19" s="59"/>
      <c r="BI19" s="58"/>
      <c r="BJ19" s="59"/>
      <c r="BK19" s="64"/>
      <c r="BL19" s="65"/>
      <c r="BM19" s="64"/>
      <c r="BN19" s="65"/>
      <c r="BO19" s="60"/>
      <c r="BP19" s="61"/>
    </row>
    <row r="20" spans="2:70" ht="17.100000000000001" customHeight="1" x14ac:dyDescent="0.15">
      <c r="B20" s="27"/>
      <c r="C20" s="33"/>
      <c r="D20" s="69"/>
      <c r="E20" s="70"/>
      <c r="F20" s="50"/>
      <c r="G20" s="51"/>
      <c r="H20" s="52"/>
      <c r="I20" s="51"/>
      <c r="J20" s="52"/>
      <c r="K20" s="51"/>
      <c r="L20" s="52"/>
      <c r="M20" s="50"/>
      <c r="N20" s="52"/>
      <c r="O20" s="51"/>
      <c r="P20" s="52"/>
      <c r="Q20" s="51"/>
      <c r="R20" s="52"/>
      <c r="S20" s="51"/>
      <c r="T20" s="52"/>
      <c r="U20" s="50"/>
      <c r="V20" s="50"/>
      <c r="W20" s="52"/>
      <c r="X20" s="50"/>
      <c r="Y20" s="71"/>
      <c r="Z20" s="52"/>
      <c r="AA20" s="51"/>
      <c r="AB20" s="52"/>
      <c r="AC20" s="51"/>
      <c r="AD20" s="52"/>
      <c r="AE20" s="51"/>
      <c r="AF20" s="52"/>
      <c r="AG20" s="51"/>
      <c r="AH20" s="72"/>
      <c r="AI20" s="73"/>
      <c r="AJ20" s="74"/>
      <c r="AK20" s="75"/>
      <c r="AL20" s="76"/>
      <c r="AM20" s="77"/>
      <c r="AN20" s="78"/>
      <c r="AO20" s="77"/>
      <c r="AP20" s="78"/>
      <c r="AQ20" s="77"/>
      <c r="AR20" s="78"/>
      <c r="AS20" s="75"/>
      <c r="AT20" s="79"/>
      <c r="AU20" s="80"/>
      <c r="AV20" s="81"/>
      <c r="AW20" s="77"/>
      <c r="AX20" s="78"/>
      <c r="AY20" s="80"/>
      <c r="AZ20" s="81"/>
      <c r="BA20" s="77"/>
      <c r="BB20" s="78"/>
      <c r="BC20" s="77"/>
      <c r="BD20" s="78"/>
      <c r="BE20" s="77"/>
      <c r="BF20" s="78"/>
      <c r="BG20" s="80"/>
      <c r="BH20" s="81"/>
      <c r="BI20" s="80"/>
      <c r="BJ20" s="81"/>
      <c r="BK20" s="77"/>
      <c r="BL20" s="78"/>
      <c r="BM20" s="77"/>
      <c r="BN20" s="78"/>
      <c r="BO20" s="82"/>
      <c r="BP20" s="83"/>
    </row>
    <row r="21" spans="2:70" ht="20.100000000000001" customHeight="1" x14ac:dyDescent="0.15">
      <c r="B21" s="27"/>
      <c r="C21" s="84" t="s">
        <v>31</v>
      </c>
      <c r="D21" s="85"/>
      <c r="E21" s="86"/>
      <c r="F21" s="87"/>
      <c r="G21" s="88"/>
      <c r="H21" s="89"/>
      <c r="I21" s="86"/>
      <c r="J21" s="85"/>
      <c r="K21" s="86"/>
      <c r="L21" s="85"/>
      <c r="M21" s="90"/>
      <c r="N21" s="85"/>
      <c r="O21" s="91"/>
      <c r="P21" s="92"/>
      <c r="Q21" s="91"/>
      <c r="R21" s="92"/>
      <c r="S21" s="86"/>
      <c r="T21" s="85"/>
      <c r="U21" s="90"/>
      <c r="V21" s="90"/>
      <c r="W21" s="85"/>
      <c r="X21" s="90"/>
      <c r="Y21" s="86"/>
      <c r="Z21" s="85"/>
      <c r="AA21" s="86"/>
      <c r="AB21" s="85"/>
      <c r="AC21" s="86"/>
      <c r="AD21" s="85"/>
      <c r="AE21" s="86"/>
      <c r="AF21" s="85"/>
      <c r="AG21" s="86"/>
      <c r="AH21" s="85"/>
      <c r="AI21" s="90"/>
      <c r="AJ21" s="86"/>
      <c r="AK21" s="93"/>
      <c r="AL21" s="94"/>
      <c r="AM21" s="85"/>
      <c r="AN21" s="86"/>
      <c r="AO21" s="85"/>
      <c r="AP21" s="86"/>
      <c r="AQ21" s="85"/>
      <c r="AR21" s="86"/>
      <c r="AS21" s="93"/>
      <c r="AT21" s="94"/>
      <c r="AU21" s="85"/>
      <c r="AV21" s="86"/>
      <c r="AW21" s="85"/>
      <c r="AX21" s="86"/>
      <c r="AY21" s="85"/>
      <c r="AZ21" s="86"/>
      <c r="BA21" s="85"/>
      <c r="BB21" s="86"/>
      <c r="BC21" s="85"/>
      <c r="BD21" s="86"/>
      <c r="BE21" s="85"/>
      <c r="BF21" s="94"/>
      <c r="BG21" s="85"/>
      <c r="BH21" s="86"/>
      <c r="BI21" s="85"/>
      <c r="BJ21" s="86"/>
      <c r="BK21" s="85"/>
      <c r="BL21" s="86" t="s">
        <v>32</v>
      </c>
      <c r="BM21" s="85"/>
      <c r="BN21" s="86"/>
      <c r="BO21" s="85"/>
      <c r="BP21" s="86"/>
    </row>
    <row r="22" spans="2:70" ht="20.100000000000001" customHeight="1" x14ac:dyDescent="0.15">
      <c r="B22" s="27"/>
      <c r="C22" s="95" t="s">
        <v>33</v>
      </c>
      <c r="D22" s="96"/>
      <c r="E22" s="97"/>
      <c r="F22" s="98"/>
      <c r="G22" s="99"/>
      <c r="H22" s="100"/>
      <c r="I22" s="99"/>
      <c r="J22" s="100"/>
      <c r="K22" s="99"/>
      <c r="L22" s="100"/>
      <c r="M22" s="98"/>
      <c r="N22" s="100"/>
      <c r="O22" s="99"/>
      <c r="P22" s="100"/>
      <c r="Q22" s="99"/>
      <c r="R22" s="100"/>
      <c r="S22" s="99"/>
      <c r="T22" s="100"/>
      <c r="U22" s="98"/>
      <c r="V22" s="98"/>
      <c r="W22" s="100"/>
      <c r="X22" s="98"/>
      <c r="Y22" s="99"/>
      <c r="Z22" s="100"/>
      <c r="AA22" s="99"/>
      <c r="AB22" s="100"/>
      <c r="AC22" s="99"/>
      <c r="AD22" s="100"/>
      <c r="AE22" s="99"/>
      <c r="AF22" s="100"/>
      <c r="AG22" s="99"/>
      <c r="AH22" s="96"/>
      <c r="AI22" s="101"/>
      <c r="AJ22" s="97"/>
      <c r="AK22" s="96" t="s">
        <v>34</v>
      </c>
      <c r="AL22" s="97" t="s">
        <v>35</v>
      </c>
      <c r="AM22" s="102" t="s">
        <v>36</v>
      </c>
      <c r="AN22" s="103"/>
      <c r="AO22" s="102" t="s">
        <v>37</v>
      </c>
      <c r="AP22" s="103"/>
      <c r="AQ22" s="102" t="s">
        <v>38</v>
      </c>
      <c r="AR22" s="103"/>
      <c r="AS22" s="96"/>
      <c r="AT22" s="97"/>
      <c r="AU22" s="102"/>
      <c r="AV22" s="103"/>
      <c r="AW22" s="102" t="s">
        <v>39</v>
      </c>
      <c r="AX22" s="103"/>
      <c r="AY22" s="102"/>
      <c r="AZ22" s="103"/>
      <c r="BA22" s="102" t="s">
        <v>40</v>
      </c>
      <c r="BB22" s="103"/>
      <c r="BC22" s="102" t="s">
        <v>40</v>
      </c>
      <c r="BD22" s="103"/>
      <c r="BE22" s="102" t="s">
        <v>39</v>
      </c>
      <c r="BF22" s="103"/>
      <c r="BG22" s="102"/>
      <c r="BH22" s="103"/>
      <c r="BI22" s="102"/>
      <c r="BJ22" s="103"/>
      <c r="BK22" s="102" t="s">
        <v>40</v>
      </c>
      <c r="BL22" s="103"/>
      <c r="BM22" s="102" t="s">
        <v>39</v>
      </c>
      <c r="BN22" s="103"/>
      <c r="BO22" s="96"/>
      <c r="BP22" s="97"/>
    </row>
    <row r="23" spans="2:70" ht="20.100000000000001" customHeight="1" x14ac:dyDescent="0.15">
      <c r="B23" s="27"/>
      <c r="C23" s="104" t="s">
        <v>41</v>
      </c>
      <c r="D23" s="105"/>
      <c r="E23" s="106"/>
      <c r="F23" s="107"/>
      <c r="G23" s="108"/>
      <c r="H23" s="109"/>
      <c r="I23" s="108"/>
      <c r="J23" s="109"/>
      <c r="K23" s="108"/>
      <c r="L23" s="109"/>
      <c r="M23" s="110"/>
      <c r="N23" s="109"/>
      <c r="O23" s="108"/>
      <c r="P23" s="109"/>
      <c r="Q23" s="108"/>
      <c r="R23" s="109"/>
      <c r="S23" s="108"/>
      <c r="T23" s="109"/>
      <c r="U23" s="110"/>
      <c r="V23" s="110"/>
      <c r="W23" s="109"/>
      <c r="X23" s="110"/>
      <c r="Y23" s="108"/>
      <c r="Z23" s="109"/>
      <c r="AA23" s="108"/>
      <c r="AB23" s="109"/>
      <c r="AC23" s="108"/>
      <c r="AD23" s="109"/>
      <c r="AE23" s="108"/>
      <c r="AF23" s="109"/>
      <c r="AG23" s="108"/>
      <c r="AH23" s="105"/>
      <c r="AI23" s="111"/>
      <c r="AJ23" s="106"/>
      <c r="AK23" s="105"/>
      <c r="AL23" s="106"/>
      <c r="AM23" s="112"/>
      <c r="AN23" s="113"/>
      <c r="AO23" s="112"/>
      <c r="AP23" s="113"/>
      <c r="AQ23" s="112"/>
      <c r="AR23" s="113"/>
      <c r="AS23" s="105"/>
      <c r="AT23" s="106"/>
      <c r="AU23" s="112"/>
      <c r="AV23" s="113"/>
      <c r="AW23" s="112"/>
      <c r="AX23" s="113"/>
      <c r="AY23" s="112"/>
      <c r="AZ23" s="113"/>
      <c r="BA23" s="112"/>
      <c r="BB23" s="113"/>
      <c r="BC23" s="112"/>
      <c r="BD23" s="113"/>
      <c r="BE23" s="112"/>
      <c r="BF23" s="113"/>
      <c r="BG23" s="112"/>
      <c r="BH23" s="113"/>
      <c r="BI23" s="112"/>
      <c r="BJ23" s="113"/>
      <c r="BK23" s="112"/>
      <c r="BL23" s="113"/>
      <c r="BM23" s="112"/>
      <c r="BN23" s="113"/>
      <c r="BO23" s="105"/>
      <c r="BP23" s="106"/>
    </row>
    <row r="24" spans="2:70" s="126" customFormat="1" ht="20.100000000000001" customHeight="1" x14ac:dyDescent="0.15">
      <c r="B24" s="114"/>
      <c r="C24" s="115" t="s">
        <v>42</v>
      </c>
      <c r="D24" s="116"/>
      <c r="E24" s="117"/>
      <c r="F24" s="116"/>
      <c r="G24" s="117"/>
      <c r="H24" s="116"/>
      <c r="I24" s="117"/>
      <c r="J24" s="116"/>
      <c r="K24" s="117"/>
      <c r="L24" s="116"/>
      <c r="M24" s="118"/>
      <c r="N24" s="116"/>
      <c r="O24" s="117"/>
      <c r="P24" s="116"/>
      <c r="Q24" s="117"/>
      <c r="R24" s="116"/>
      <c r="S24" s="117"/>
      <c r="T24" s="116"/>
      <c r="U24" s="118"/>
      <c r="V24" s="118"/>
      <c r="W24" s="116"/>
      <c r="X24" s="118"/>
      <c r="Y24" s="117"/>
      <c r="Z24" s="116"/>
      <c r="AA24" s="117"/>
      <c r="AB24" s="116"/>
      <c r="AC24" s="117"/>
      <c r="AD24" s="116"/>
      <c r="AE24" s="117"/>
      <c r="AF24" s="116"/>
      <c r="AG24" s="117"/>
      <c r="AH24" s="116"/>
      <c r="AI24" s="118"/>
      <c r="AJ24" s="117"/>
      <c r="AK24" s="119">
        <v>0</v>
      </c>
      <c r="AL24" s="120">
        <v>3</v>
      </c>
      <c r="AM24" s="121">
        <v>6</v>
      </c>
      <c r="AN24" s="122"/>
      <c r="AO24" s="121">
        <v>5</v>
      </c>
      <c r="AP24" s="122"/>
      <c r="AQ24" s="121">
        <v>5</v>
      </c>
      <c r="AR24" s="122"/>
      <c r="AS24" s="121"/>
      <c r="AT24" s="122"/>
      <c r="AU24" s="121"/>
      <c r="AV24" s="122"/>
      <c r="AW24" s="121">
        <v>6</v>
      </c>
      <c r="AX24" s="122"/>
      <c r="AY24" s="121"/>
      <c r="AZ24" s="122"/>
      <c r="BA24" s="121">
        <v>5</v>
      </c>
      <c r="BB24" s="122"/>
      <c r="BC24" s="121">
        <v>5</v>
      </c>
      <c r="BD24" s="122"/>
      <c r="BE24" s="121">
        <v>5</v>
      </c>
      <c r="BF24" s="122"/>
      <c r="BG24" s="121"/>
      <c r="BH24" s="122"/>
      <c r="BI24" s="121"/>
      <c r="BJ24" s="122"/>
      <c r="BK24" s="121">
        <v>5</v>
      </c>
      <c r="BL24" s="122"/>
      <c r="BM24" s="121">
        <v>6</v>
      </c>
      <c r="BN24" s="122"/>
      <c r="BO24" s="121"/>
      <c r="BP24" s="123"/>
      <c r="BQ24" s="124">
        <f>SUM(AK24:BP24)</f>
        <v>51</v>
      </c>
      <c r="BR24" s="125"/>
    </row>
    <row r="25" spans="2:70" ht="20.100000000000001" customHeight="1" x14ac:dyDescent="0.15">
      <c r="BR25" s="8">
        <v>10</v>
      </c>
    </row>
    <row r="26" spans="2:70" ht="20.100000000000001" customHeight="1" x14ac:dyDescent="0.15">
      <c r="B26" s="19"/>
      <c r="C26" s="20" t="s">
        <v>2</v>
      </c>
      <c r="D26" s="21">
        <v>1</v>
      </c>
      <c r="E26" s="22"/>
      <c r="F26" s="23">
        <v>2</v>
      </c>
      <c r="G26" s="24"/>
      <c r="H26" s="23">
        <v>3</v>
      </c>
      <c r="I26" s="24"/>
      <c r="J26" s="23">
        <v>4</v>
      </c>
      <c r="K26" s="24"/>
      <c r="L26" s="23">
        <v>5</v>
      </c>
      <c r="M26" s="24"/>
      <c r="N26" s="23">
        <v>6</v>
      </c>
      <c r="O26" s="24"/>
      <c r="P26" s="23">
        <v>7</v>
      </c>
      <c r="Q26" s="24"/>
      <c r="R26" s="23">
        <v>8</v>
      </c>
      <c r="S26" s="24"/>
      <c r="T26" s="23">
        <v>9</v>
      </c>
      <c r="U26" s="24"/>
      <c r="V26" s="23">
        <v>10</v>
      </c>
      <c r="W26" s="24"/>
      <c r="X26" s="23">
        <v>11</v>
      </c>
      <c r="Y26" s="25"/>
      <c r="Z26" s="24"/>
      <c r="AA26" s="23">
        <v>12</v>
      </c>
      <c r="AB26" s="24"/>
      <c r="AC26" s="23">
        <v>13</v>
      </c>
      <c r="AD26" s="25"/>
      <c r="AE26" s="24"/>
      <c r="AF26" s="23">
        <v>14</v>
      </c>
      <c r="AG26" s="24"/>
      <c r="AH26" s="23">
        <v>15</v>
      </c>
      <c r="AI26" s="24"/>
      <c r="AJ26" s="23">
        <v>16</v>
      </c>
      <c r="AK26" s="24"/>
      <c r="AL26" s="23">
        <v>17</v>
      </c>
      <c r="AM26" s="24"/>
      <c r="AN26" s="23">
        <v>18</v>
      </c>
      <c r="AO26" s="24"/>
      <c r="AP26" s="23">
        <v>19</v>
      </c>
      <c r="AQ26" s="24"/>
      <c r="AR26" s="23">
        <v>20</v>
      </c>
      <c r="AS26" s="25"/>
      <c r="AT26" s="24"/>
      <c r="AU26" s="23">
        <v>21</v>
      </c>
      <c r="AV26" s="24"/>
      <c r="AW26" s="23">
        <v>22</v>
      </c>
      <c r="AX26" s="24"/>
      <c r="AY26" s="23">
        <v>23</v>
      </c>
      <c r="AZ26" s="24"/>
      <c r="BA26" s="23">
        <v>24</v>
      </c>
      <c r="BB26" s="24"/>
      <c r="BC26" s="23">
        <v>25</v>
      </c>
      <c r="BD26" s="24"/>
      <c r="BE26" s="23">
        <v>26</v>
      </c>
      <c r="BF26" s="24"/>
      <c r="BG26" s="23">
        <v>27</v>
      </c>
      <c r="BH26" s="24"/>
      <c r="BI26" s="23">
        <v>28</v>
      </c>
      <c r="BJ26" s="24"/>
      <c r="BK26" s="23">
        <f>IF(DAY(DATE($E$1,$J$1+1,1)+28)&lt;28,"",29)</f>
        <v>29</v>
      </c>
      <c r="BL26" s="24"/>
      <c r="BM26" s="23">
        <f>IF(DAY(DATE($E$1,$J$1+1,1)+29)&lt;28,"",30)</f>
        <v>30</v>
      </c>
      <c r="BN26" s="24"/>
      <c r="BO26" s="23">
        <f>IF(DAY(DATE($E$1,$J$1+1,1)+30)&lt;28,"",31)</f>
        <v>31</v>
      </c>
      <c r="BP26" s="26"/>
    </row>
    <row r="27" spans="2:70" ht="20.100000000000001" customHeight="1" x14ac:dyDescent="0.15">
      <c r="B27" s="27"/>
      <c r="C27" s="20" t="s">
        <v>10</v>
      </c>
      <c r="D27" s="28">
        <f>DATE($E$1,$J$1+1,1)</f>
        <v>41913</v>
      </c>
      <c r="E27" s="29"/>
      <c r="F27" s="30">
        <f>DATE($E$1,$J$1+1,1)+1</f>
        <v>41914</v>
      </c>
      <c r="G27" s="29"/>
      <c r="H27" s="30">
        <f>DATE($E$1,$J$1+1,1)+2</f>
        <v>41915</v>
      </c>
      <c r="I27" s="29"/>
      <c r="J27" s="30">
        <f>DATE($E$1,$J$1+1,1)+3</f>
        <v>41916</v>
      </c>
      <c r="K27" s="29"/>
      <c r="L27" s="30">
        <f>DATE($E$1,$J$1+1,1)+4</f>
        <v>41917</v>
      </c>
      <c r="M27" s="29"/>
      <c r="N27" s="30">
        <f>DATE($E$1,$J$1+1,1)+5</f>
        <v>41918</v>
      </c>
      <c r="O27" s="29"/>
      <c r="P27" s="30">
        <f>DATE($E$1,$J$1+1,1)+6</f>
        <v>41919</v>
      </c>
      <c r="Q27" s="29"/>
      <c r="R27" s="30">
        <f>DATE($E$1,$J$1+1,1)+7</f>
        <v>41920</v>
      </c>
      <c r="S27" s="29"/>
      <c r="T27" s="30">
        <f>DATE($E$1,$J$1+1,1)+8</f>
        <v>41921</v>
      </c>
      <c r="U27" s="29"/>
      <c r="V27" s="30">
        <f>DATE($E$1,$J$1+1,1)+9</f>
        <v>41922</v>
      </c>
      <c r="W27" s="29"/>
      <c r="X27" s="30">
        <f>DATE($E$1,$J$1+1,1)+10</f>
        <v>41923</v>
      </c>
      <c r="Y27" s="31"/>
      <c r="Z27" s="29"/>
      <c r="AA27" s="30">
        <f>DATE($E$1,$J$1+1,1)+11</f>
        <v>41924</v>
      </c>
      <c r="AB27" s="29"/>
      <c r="AC27" s="30">
        <f>DATE($E$1,$J$1+1,1)+12</f>
        <v>41925</v>
      </c>
      <c r="AD27" s="31"/>
      <c r="AE27" s="29"/>
      <c r="AF27" s="30">
        <f>DATE($E$1,$J$1+1,1)+13</f>
        <v>41926</v>
      </c>
      <c r="AG27" s="29"/>
      <c r="AH27" s="30">
        <f>DATE($E$1,$J$1+1,1)+14</f>
        <v>41927</v>
      </c>
      <c r="AI27" s="29"/>
      <c r="AJ27" s="30">
        <f>DATE($E$1,$J$1+1,1)+15</f>
        <v>41928</v>
      </c>
      <c r="AK27" s="29"/>
      <c r="AL27" s="30">
        <f>DATE($E$1,$J$1+1,1)+16</f>
        <v>41929</v>
      </c>
      <c r="AM27" s="29"/>
      <c r="AN27" s="30">
        <f>DATE($E$1,$J$1+1,1)+17</f>
        <v>41930</v>
      </c>
      <c r="AO27" s="29"/>
      <c r="AP27" s="30">
        <f>DATE($E$1,$J$1+1,1)+18</f>
        <v>41931</v>
      </c>
      <c r="AQ27" s="29"/>
      <c r="AR27" s="30">
        <f>DATE($E$1,$J$1+1,1)+19</f>
        <v>41932</v>
      </c>
      <c r="AS27" s="31"/>
      <c r="AT27" s="29"/>
      <c r="AU27" s="30">
        <f>DATE($E$1,$J$1+1,1)+20</f>
        <v>41933</v>
      </c>
      <c r="AV27" s="29"/>
      <c r="AW27" s="30">
        <f>DATE($E$1,$J$1+1,1)+21</f>
        <v>41934</v>
      </c>
      <c r="AX27" s="29"/>
      <c r="AY27" s="30">
        <f>DATE($E$1,$J$1+1,1)+22</f>
        <v>41935</v>
      </c>
      <c r="AZ27" s="29"/>
      <c r="BA27" s="30">
        <f>DATE($E$1,$J$1+1,1)+23</f>
        <v>41936</v>
      </c>
      <c r="BB27" s="29"/>
      <c r="BC27" s="30">
        <f>DATE($E$1,$J$1+1,1)+24</f>
        <v>41937</v>
      </c>
      <c r="BD27" s="29"/>
      <c r="BE27" s="30">
        <f>DATE($E$1,$J$1+1,1)+25</f>
        <v>41938</v>
      </c>
      <c r="BF27" s="29"/>
      <c r="BG27" s="30">
        <f>DATE($E$1,$J$1+1,1)+26</f>
        <v>41939</v>
      </c>
      <c r="BH27" s="29"/>
      <c r="BI27" s="30">
        <f>DATE($E$1,$J$1+1,1)+27</f>
        <v>41940</v>
      </c>
      <c r="BJ27" s="29"/>
      <c r="BK27" s="30">
        <f>IF(BK26="","",DATE($E$1,$J$1+1,1)+28)</f>
        <v>41941</v>
      </c>
      <c r="BL27" s="29"/>
      <c r="BM27" s="30">
        <f>IF(BM26="","",DATE($E$1,$J$1+1,1)+29)</f>
        <v>41942</v>
      </c>
      <c r="BN27" s="29"/>
      <c r="BO27" s="30">
        <f>IF(BO26="","",DATE($E$1,$J$1+1,1)+30)</f>
        <v>41943</v>
      </c>
      <c r="BP27" s="32"/>
    </row>
    <row r="28" spans="2:70" ht="17.100000000000001" customHeight="1" x14ac:dyDescent="0.15">
      <c r="B28" s="27"/>
      <c r="C28" s="33"/>
      <c r="D28" s="44" t="s">
        <v>13</v>
      </c>
      <c r="E28" s="45"/>
      <c r="F28" s="44" t="s">
        <v>13</v>
      </c>
      <c r="G28" s="45"/>
      <c r="H28" s="44" t="s">
        <v>13</v>
      </c>
      <c r="I28" s="45"/>
      <c r="J28" s="34"/>
      <c r="K28" s="35"/>
      <c r="L28" s="34"/>
      <c r="M28" s="35"/>
      <c r="N28" s="44" t="s">
        <v>13</v>
      </c>
      <c r="O28" s="45"/>
      <c r="P28" s="44" t="s">
        <v>13</v>
      </c>
      <c r="Q28" s="45"/>
      <c r="R28" s="44" t="s">
        <v>13</v>
      </c>
      <c r="S28" s="45"/>
      <c r="T28" s="44" t="s">
        <v>13</v>
      </c>
      <c r="U28" s="45"/>
      <c r="V28" s="44" t="s">
        <v>13</v>
      </c>
      <c r="W28" s="45"/>
      <c r="X28" s="44"/>
      <c r="Y28" s="127"/>
      <c r="Z28" s="45"/>
      <c r="AA28" s="44"/>
      <c r="AB28" s="45"/>
      <c r="AC28" s="44"/>
      <c r="AD28" s="127"/>
      <c r="AE28" s="45"/>
      <c r="AF28" s="44" t="s">
        <v>13</v>
      </c>
      <c r="AG28" s="45"/>
      <c r="AH28" s="128" t="s">
        <v>43</v>
      </c>
      <c r="AI28" s="129"/>
      <c r="AJ28" s="42" t="s">
        <v>44</v>
      </c>
      <c r="AK28" s="43" t="s">
        <v>45</v>
      </c>
      <c r="AL28" s="44" t="s">
        <v>13</v>
      </c>
      <c r="AM28" s="45"/>
      <c r="AN28" s="102"/>
      <c r="AO28" s="103"/>
      <c r="AP28" s="44"/>
      <c r="AQ28" s="45"/>
      <c r="AR28" s="130" t="s">
        <v>46</v>
      </c>
      <c r="AS28" s="131"/>
      <c r="AT28" s="132"/>
      <c r="AU28" s="44" t="s">
        <v>13</v>
      </c>
      <c r="AV28" s="45"/>
      <c r="AW28" s="44" t="s">
        <v>13</v>
      </c>
      <c r="AX28" s="45"/>
      <c r="AY28" s="44" t="s">
        <v>13</v>
      </c>
      <c r="AZ28" s="45"/>
      <c r="BA28" s="44" t="s">
        <v>13</v>
      </c>
      <c r="BB28" s="45"/>
      <c r="BC28" s="44"/>
      <c r="BD28" s="45"/>
      <c r="BE28" s="44"/>
      <c r="BF28" s="45"/>
      <c r="BG28" s="44" t="s">
        <v>47</v>
      </c>
      <c r="BH28" s="45"/>
      <c r="BI28" s="44" t="s">
        <v>47</v>
      </c>
      <c r="BJ28" s="45"/>
      <c r="BK28" s="44" t="s">
        <v>47</v>
      </c>
      <c r="BL28" s="45"/>
      <c r="BM28" s="133" t="s">
        <v>47</v>
      </c>
      <c r="BN28" s="45"/>
      <c r="BO28" s="133" t="s">
        <v>47</v>
      </c>
      <c r="BP28" s="45"/>
    </row>
    <row r="29" spans="2:70" ht="17.100000000000001" customHeight="1" x14ac:dyDescent="0.15">
      <c r="B29" s="27"/>
      <c r="C29" s="33"/>
      <c r="D29" s="58" t="s">
        <v>15</v>
      </c>
      <c r="E29" s="59"/>
      <c r="F29" s="58" t="s">
        <v>15</v>
      </c>
      <c r="G29" s="59"/>
      <c r="H29" s="58" t="s">
        <v>15</v>
      </c>
      <c r="I29" s="59"/>
      <c r="J29" s="48"/>
      <c r="K29" s="49"/>
      <c r="L29" s="134"/>
      <c r="M29" s="135"/>
      <c r="N29" s="58" t="s">
        <v>15</v>
      </c>
      <c r="O29" s="59"/>
      <c r="P29" s="58" t="s">
        <v>15</v>
      </c>
      <c r="Q29" s="59"/>
      <c r="R29" s="58" t="s">
        <v>15</v>
      </c>
      <c r="S29" s="59"/>
      <c r="T29" s="58" t="s">
        <v>15</v>
      </c>
      <c r="U29" s="59"/>
      <c r="V29" s="58" t="s">
        <v>15</v>
      </c>
      <c r="W29" s="59"/>
      <c r="X29" s="136"/>
      <c r="Y29" s="137"/>
      <c r="Z29" s="138"/>
      <c r="AA29" s="58"/>
      <c r="AB29" s="59"/>
      <c r="AC29" s="136"/>
      <c r="AD29" s="137"/>
      <c r="AE29" s="138"/>
      <c r="AF29" s="58" t="s">
        <v>15</v>
      </c>
      <c r="AG29" s="59"/>
      <c r="AH29" s="139"/>
      <c r="AI29" s="140"/>
      <c r="AJ29" s="56"/>
      <c r="AK29" s="57" t="s">
        <v>48</v>
      </c>
      <c r="AL29" s="58" t="s">
        <v>15</v>
      </c>
      <c r="AM29" s="59"/>
      <c r="AN29" s="141"/>
      <c r="AO29" s="142"/>
      <c r="AP29" s="136"/>
      <c r="AQ29" s="138"/>
      <c r="AR29" s="143"/>
      <c r="AS29" s="144"/>
      <c r="AT29" s="145"/>
      <c r="AU29" s="58" t="s">
        <v>15</v>
      </c>
      <c r="AV29" s="59"/>
      <c r="AW29" s="58" t="s">
        <v>15</v>
      </c>
      <c r="AX29" s="59"/>
      <c r="AY29" s="58" t="s">
        <v>15</v>
      </c>
      <c r="AZ29" s="59"/>
      <c r="BA29" s="58" t="s">
        <v>15</v>
      </c>
      <c r="BB29" s="59"/>
      <c r="BC29" s="136"/>
      <c r="BD29" s="138"/>
      <c r="BE29" s="136"/>
      <c r="BF29" s="138"/>
      <c r="BG29" s="58" t="s">
        <v>49</v>
      </c>
      <c r="BH29" s="59"/>
      <c r="BI29" s="58" t="s">
        <v>49</v>
      </c>
      <c r="BJ29" s="59"/>
      <c r="BK29" s="58" t="s">
        <v>49</v>
      </c>
      <c r="BL29" s="59"/>
      <c r="BM29" s="146" t="s">
        <v>49</v>
      </c>
      <c r="BN29" s="59"/>
      <c r="BO29" s="146" t="s">
        <v>49</v>
      </c>
      <c r="BP29" s="59"/>
    </row>
    <row r="30" spans="2:70" ht="17.100000000000001" customHeight="1" x14ac:dyDescent="0.15">
      <c r="B30" s="27"/>
      <c r="C30" s="33" t="s">
        <v>16</v>
      </c>
      <c r="D30" s="64" t="s">
        <v>50</v>
      </c>
      <c r="E30" s="65"/>
      <c r="F30" s="64" t="s">
        <v>51</v>
      </c>
      <c r="G30" s="65"/>
      <c r="H30" s="64" t="s">
        <v>52</v>
      </c>
      <c r="I30" s="65"/>
      <c r="J30" s="64"/>
      <c r="K30" s="65"/>
      <c r="L30" s="134"/>
      <c r="M30" s="135"/>
      <c r="N30" s="64" t="s">
        <v>53</v>
      </c>
      <c r="O30" s="65"/>
      <c r="P30" s="64" t="s">
        <v>54</v>
      </c>
      <c r="Q30" s="65"/>
      <c r="R30" s="147" t="s">
        <v>55</v>
      </c>
      <c r="S30" s="148"/>
      <c r="T30" s="147" t="s">
        <v>56</v>
      </c>
      <c r="U30" s="148"/>
      <c r="V30" s="147" t="s">
        <v>57</v>
      </c>
      <c r="W30" s="148"/>
      <c r="X30" s="136"/>
      <c r="Y30" s="137"/>
      <c r="Z30" s="138"/>
      <c r="AA30" s="58"/>
      <c r="AB30" s="59"/>
      <c r="AC30" s="136"/>
      <c r="AD30" s="137"/>
      <c r="AE30" s="138"/>
      <c r="AF30" s="147" t="s">
        <v>58</v>
      </c>
      <c r="AG30" s="148"/>
      <c r="AH30" s="139"/>
      <c r="AI30" s="140"/>
      <c r="AJ30" s="56"/>
      <c r="AK30" s="63" t="s">
        <v>59</v>
      </c>
      <c r="AL30" s="54" t="s">
        <v>60</v>
      </c>
      <c r="AM30" s="51"/>
      <c r="AN30" s="141"/>
      <c r="AO30" s="142"/>
      <c r="AP30" s="136"/>
      <c r="AQ30" s="138"/>
      <c r="AR30" s="143"/>
      <c r="AS30" s="144"/>
      <c r="AT30" s="145"/>
      <c r="AU30" s="54" t="s">
        <v>61</v>
      </c>
      <c r="AV30" s="51"/>
      <c r="AW30" s="54" t="s">
        <v>62</v>
      </c>
      <c r="AX30" s="51"/>
      <c r="AY30" s="54" t="s">
        <v>63</v>
      </c>
      <c r="AZ30" s="51"/>
      <c r="BA30" s="54" t="s">
        <v>64</v>
      </c>
      <c r="BB30" s="51"/>
      <c r="BC30" s="136"/>
      <c r="BD30" s="138"/>
      <c r="BE30" s="136"/>
      <c r="BF30" s="138"/>
      <c r="BG30" s="149" t="s">
        <v>65</v>
      </c>
      <c r="BH30" s="150"/>
      <c r="BI30" s="149" t="s">
        <v>66</v>
      </c>
      <c r="BJ30" s="150"/>
      <c r="BK30" s="149" t="s">
        <v>67</v>
      </c>
      <c r="BL30" s="150"/>
      <c r="BM30" s="151" t="s">
        <v>68</v>
      </c>
      <c r="BN30" s="150"/>
      <c r="BO30" s="151" t="s">
        <v>69</v>
      </c>
      <c r="BP30" s="150"/>
    </row>
    <row r="31" spans="2:70" ht="17.100000000000001" customHeight="1" x14ac:dyDescent="0.15">
      <c r="B31" s="66">
        <f>DATE($E$1,$J$1+1,1)</f>
        <v>41913</v>
      </c>
      <c r="C31" s="33"/>
      <c r="D31" s="64"/>
      <c r="E31" s="65"/>
      <c r="F31" s="64"/>
      <c r="G31" s="65"/>
      <c r="H31" s="64"/>
      <c r="I31" s="65"/>
      <c r="J31" s="64"/>
      <c r="K31" s="65"/>
      <c r="L31" s="134"/>
      <c r="M31" s="135"/>
      <c r="N31" s="64"/>
      <c r="O31" s="65"/>
      <c r="P31" s="64"/>
      <c r="Q31" s="65"/>
      <c r="R31" s="147"/>
      <c r="S31" s="148"/>
      <c r="T31" s="147"/>
      <c r="U31" s="148"/>
      <c r="V31" s="147"/>
      <c r="W31" s="148"/>
      <c r="X31" s="136"/>
      <c r="Y31" s="137"/>
      <c r="Z31" s="138"/>
      <c r="AA31" s="58"/>
      <c r="AB31" s="59"/>
      <c r="AC31" s="136"/>
      <c r="AD31" s="137"/>
      <c r="AE31" s="138"/>
      <c r="AF31" s="147"/>
      <c r="AG31" s="148"/>
      <c r="AH31" s="139"/>
      <c r="AI31" s="140"/>
      <c r="AJ31" s="56"/>
      <c r="AK31" s="63"/>
      <c r="AL31" s="54"/>
      <c r="AM31" s="51"/>
      <c r="AN31" s="141"/>
      <c r="AO31" s="142"/>
      <c r="AP31" s="136"/>
      <c r="AQ31" s="138"/>
      <c r="AR31" s="143"/>
      <c r="AS31" s="144"/>
      <c r="AT31" s="145"/>
      <c r="AU31" s="54"/>
      <c r="AV31" s="51"/>
      <c r="AW31" s="54"/>
      <c r="AX31" s="51"/>
      <c r="AY31" s="54"/>
      <c r="AZ31" s="51"/>
      <c r="BA31" s="54"/>
      <c r="BB31" s="51"/>
      <c r="BC31" s="136"/>
      <c r="BD31" s="138"/>
      <c r="BE31" s="136"/>
      <c r="BF31" s="138"/>
      <c r="BG31" s="149"/>
      <c r="BH31" s="150"/>
      <c r="BI31" s="149"/>
      <c r="BJ31" s="150"/>
      <c r="BK31" s="149"/>
      <c r="BL31" s="150"/>
      <c r="BM31" s="151"/>
      <c r="BN31" s="150"/>
      <c r="BO31" s="151"/>
      <c r="BP31" s="150"/>
    </row>
    <row r="32" spans="2:70" ht="17.100000000000001" customHeight="1" x14ac:dyDescent="0.15">
      <c r="B32" s="66"/>
      <c r="C32" s="33" t="s">
        <v>27</v>
      </c>
      <c r="D32" s="64"/>
      <c r="E32" s="65"/>
      <c r="F32" s="64"/>
      <c r="G32" s="65"/>
      <c r="H32" s="64"/>
      <c r="I32" s="65"/>
      <c r="J32" s="64"/>
      <c r="K32" s="65"/>
      <c r="L32" s="134"/>
      <c r="M32" s="135"/>
      <c r="N32" s="64"/>
      <c r="O32" s="65"/>
      <c r="P32" s="64"/>
      <c r="Q32" s="65"/>
      <c r="R32" s="147"/>
      <c r="S32" s="148"/>
      <c r="T32" s="147"/>
      <c r="U32" s="148"/>
      <c r="V32" s="147"/>
      <c r="W32" s="148"/>
      <c r="X32" s="136"/>
      <c r="Y32" s="137"/>
      <c r="Z32" s="138"/>
      <c r="AA32" s="58"/>
      <c r="AB32" s="59"/>
      <c r="AC32" s="136"/>
      <c r="AD32" s="137"/>
      <c r="AE32" s="138"/>
      <c r="AF32" s="147"/>
      <c r="AG32" s="148"/>
      <c r="AH32" s="139"/>
      <c r="AI32" s="140"/>
      <c r="AJ32" s="56"/>
      <c r="AK32" s="63"/>
      <c r="AL32" s="54"/>
      <c r="AM32" s="51"/>
      <c r="AN32" s="141"/>
      <c r="AO32" s="142"/>
      <c r="AP32" s="136"/>
      <c r="AQ32" s="138"/>
      <c r="AR32" s="143"/>
      <c r="AS32" s="144"/>
      <c r="AT32" s="145"/>
      <c r="AU32" s="54"/>
      <c r="AV32" s="51"/>
      <c r="AW32" s="54"/>
      <c r="AX32" s="51"/>
      <c r="AY32" s="54"/>
      <c r="AZ32" s="51"/>
      <c r="BA32" s="54"/>
      <c r="BB32" s="51"/>
      <c r="BC32" s="136"/>
      <c r="BD32" s="138"/>
      <c r="BE32" s="136"/>
      <c r="BF32" s="138"/>
      <c r="BG32" s="149"/>
      <c r="BH32" s="150"/>
      <c r="BI32" s="149"/>
      <c r="BJ32" s="150"/>
      <c r="BK32" s="149"/>
      <c r="BL32" s="150"/>
      <c r="BM32" s="151"/>
      <c r="BN32" s="150"/>
      <c r="BO32" s="151"/>
      <c r="BP32" s="150"/>
    </row>
    <row r="33" spans="2:70" ht="17.100000000000001" customHeight="1" x14ac:dyDescent="0.15">
      <c r="B33" s="67" t="s">
        <v>28</v>
      </c>
      <c r="C33" s="33"/>
      <c r="D33" s="64"/>
      <c r="E33" s="65"/>
      <c r="F33" s="64"/>
      <c r="G33" s="65"/>
      <c r="H33" s="64"/>
      <c r="I33" s="65"/>
      <c r="J33" s="64"/>
      <c r="K33" s="65"/>
      <c r="L33" s="134"/>
      <c r="M33" s="135"/>
      <c r="N33" s="64"/>
      <c r="O33" s="65"/>
      <c r="P33" s="64"/>
      <c r="Q33" s="65"/>
      <c r="R33" s="147"/>
      <c r="S33" s="148"/>
      <c r="T33" s="147"/>
      <c r="U33" s="148"/>
      <c r="V33" s="147"/>
      <c r="W33" s="148"/>
      <c r="X33" s="136"/>
      <c r="Y33" s="137"/>
      <c r="Z33" s="138"/>
      <c r="AA33" s="58"/>
      <c r="AB33" s="59"/>
      <c r="AC33" s="136"/>
      <c r="AD33" s="137"/>
      <c r="AE33" s="138"/>
      <c r="AF33" s="147"/>
      <c r="AG33" s="148"/>
      <c r="AH33" s="139"/>
      <c r="AI33" s="140"/>
      <c r="AJ33" s="56"/>
      <c r="AK33" s="63"/>
      <c r="AL33" s="54"/>
      <c r="AM33" s="51"/>
      <c r="AN33" s="141"/>
      <c r="AO33" s="142"/>
      <c r="AP33" s="136"/>
      <c r="AQ33" s="138"/>
      <c r="AR33" s="143"/>
      <c r="AS33" s="144"/>
      <c r="AT33" s="145"/>
      <c r="AU33" s="54"/>
      <c r="AV33" s="51"/>
      <c r="AW33" s="54"/>
      <c r="AX33" s="51"/>
      <c r="AY33" s="54"/>
      <c r="AZ33" s="51"/>
      <c r="BA33" s="54"/>
      <c r="BB33" s="51"/>
      <c r="BC33" s="136"/>
      <c r="BD33" s="138"/>
      <c r="BE33" s="136"/>
      <c r="BF33" s="138"/>
      <c r="BG33" s="149"/>
      <c r="BH33" s="150"/>
      <c r="BI33" s="149"/>
      <c r="BJ33" s="150"/>
      <c r="BK33" s="149"/>
      <c r="BL33" s="150"/>
      <c r="BM33" s="151"/>
      <c r="BN33" s="150"/>
      <c r="BO33" s="151"/>
      <c r="BP33" s="150"/>
    </row>
    <row r="34" spans="2:70" ht="17.100000000000001" customHeight="1" x14ac:dyDescent="0.15">
      <c r="B34" s="67"/>
      <c r="C34" s="33" t="s">
        <v>29</v>
      </c>
      <c r="D34" s="64"/>
      <c r="E34" s="65"/>
      <c r="F34" s="64"/>
      <c r="G34" s="65"/>
      <c r="H34" s="64"/>
      <c r="I34" s="65"/>
      <c r="J34" s="64"/>
      <c r="K34" s="65"/>
      <c r="L34" s="134"/>
      <c r="M34" s="135"/>
      <c r="N34" s="64"/>
      <c r="O34" s="65"/>
      <c r="P34" s="64"/>
      <c r="Q34" s="65"/>
      <c r="R34" s="147"/>
      <c r="S34" s="148"/>
      <c r="T34" s="147"/>
      <c r="U34" s="148"/>
      <c r="V34" s="147"/>
      <c r="W34" s="148"/>
      <c r="X34" s="136"/>
      <c r="Y34" s="137"/>
      <c r="Z34" s="138"/>
      <c r="AA34" s="58"/>
      <c r="AB34" s="59"/>
      <c r="AC34" s="136"/>
      <c r="AD34" s="137"/>
      <c r="AE34" s="138"/>
      <c r="AF34" s="147"/>
      <c r="AG34" s="148"/>
      <c r="AH34" s="139"/>
      <c r="AI34" s="140"/>
      <c r="AJ34" s="56"/>
      <c r="AK34" s="63"/>
      <c r="AL34" s="54"/>
      <c r="AM34" s="51"/>
      <c r="AN34" s="141"/>
      <c r="AO34" s="142"/>
      <c r="AP34" s="136"/>
      <c r="AQ34" s="138"/>
      <c r="AR34" s="143"/>
      <c r="AS34" s="144"/>
      <c r="AT34" s="145"/>
      <c r="AU34" s="54"/>
      <c r="AV34" s="51"/>
      <c r="AW34" s="54"/>
      <c r="AX34" s="51"/>
      <c r="AY34" s="54"/>
      <c r="AZ34" s="51"/>
      <c r="BA34" s="54"/>
      <c r="BB34" s="51"/>
      <c r="BC34" s="136"/>
      <c r="BD34" s="138"/>
      <c r="BE34" s="136"/>
      <c r="BF34" s="138"/>
      <c r="BG34" s="149"/>
      <c r="BH34" s="150"/>
      <c r="BI34" s="149"/>
      <c r="BJ34" s="150"/>
      <c r="BK34" s="149"/>
      <c r="BL34" s="150"/>
      <c r="BM34" s="151"/>
      <c r="BN34" s="150"/>
      <c r="BO34" s="151"/>
      <c r="BP34" s="150"/>
    </row>
    <row r="35" spans="2:70" ht="17.100000000000001" customHeight="1" x14ac:dyDescent="0.15">
      <c r="B35" s="68"/>
      <c r="C35" s="33"/>
      <c r="D35" s="64"/>
      <c r="E35" s="65"/>
      <c r="F35" s="64"/>
      <c r="G35" s="65"/>
      <c r="H35" s="64"/>
      <c r="I35" s="65"/>
      <c r="J35" s="64"/>
      <c r="K35" s="65"/>
      <c r="L35" s="134"/>
      <c r="M35" s="135"/>
      <c r="N35" s="64"/>
      <c r="O35" s="65"/>
      <c r="P35" s="64"/>
      <c r="Q35" s="65"/>
      <c r="R35" s="147"/>
      <c r="S35" s="148"/>
      <c r="T35" s="147"/>
      <c r="U35" s="148"/>
      <c r="V35" s="147"/>
      <c r="W35" s="148"/>
      <c r="X35" s="136"/>
      <c r="Y35" s="137"/>
      <c r="Z35" s="138"/>
      <c r="AA35" s="58"/>
      <c r="AB35" s="59"/>
      <c r="AC35" s="136"/>
      <c r="AD35" s="137"/>
      <c r="AE35" s="138"/>
      <c r="AF35" s="147"/>
      <c r="AG35" s="148"/>
      <c r="AH35" s="139"/>
      <c r="AI35" s="140"/>
      <c r="AJ35" s="56"/>
      <c r="AK35" s="63"/>
      <c r="AL35" s="54"/>
      <c r="AM35" s="51"/>
      <c r="AN35" s="141"/>
      <c r="AO35" s="142"/>
      <c r="AP35" s="136"/>
      <c r="AQ35" s="138"/>
      <c r="AR35" s="143"/>
      <c r="AS35" s="144"/>
      <c r="AT35" s="145"/>
      <c r="AU35" s="54"/>
      <c r="AV35" s="51"/>
      <c r="AW35" s="54"/>
      <c r="AX35" s="51"/>
      <c r="AY35" s="54"/>
      <c r="AZ35" s="51"/>
      <c r="BA35" s="54"/>
      <c r="BB35" s="51"/>
      <c r="BC35" s="136"/>
      <c r="BD35" s="138"/>
      <c r="BE35" s="136"/>
      <c r="BF35" s="138"/>
      <c r="BG35" s="149"/>
      <c r="BH35" s="150"/>
      <c r="BI35" s="149"/>
      <c r="BJ35" s="150"/>
      <c r="BK35" s="149"/>
      <c r="BL35" s="150"/>
      <c r="BM35" s="151"/>
      <c r="BN35" s="150"/>
      <c r="BO35" s="151"/>
      <c r="BP35" s="150"/>
    </row>
    <row r="36" spans="2:70" ht="50.1" customHeight="1" x14ac:dyDescent="0.15">
      <c r="B36" s="27"/>
      <c r="C36" s="33" t="s">
        <v>30</v>
      </c>
      <c r="D36" s="64"/>
      <c r="E36" s="65"/>
      <c r="F36" s="64"/>
      <c r="G36" s="65"/>
      <c r="H36" s="64"/>
      <c r="I36" s="65"/>
      <c r="J36" s="64"/>
      <c r="K36" s="65"/>
      <c r="L36" s="134"/>
      <c r="M36" s="135"/>
      <c r="N36" s="64"/>
      <c r="O36" s="65"/>
      <c r="P36" s="64"/>
      <c r="Q36" s="65"/>
      <c r="R36" s="147"/>
      <c r="S36" s="148"/>
      <c r="T36" s="147"/>
      <c r="U36" s="148"/>
      <c r="V36" s="147"/>
      <c r="W36" s="148"/>
      <c r="X36" s="136"/>
      <c r="Y36" s="137"/>
      <c r="Z36" s="138"/>
      <c r="AA36" s="58"/>
      <c r="AB36" s="59"/>
      <c r="AC36" s="136"/>
      <c r="AD36" s="137"/>
      <c r="AE36" s="138"/>
      <c r="AF36" s="147"/>
      <c r="AG36" s="148"/>
      <c r="AH36" s="139"/>
      <c r="AI36" s="140"/>
      <c r="AJ36" s="56"/>
      <c r="AK36" s="63"/>
      <c r="AL36" s="54"/>
      <c r="AM36" s="51"/>
      <c r="AN36" s="141"/>
      <c r="AO36" s="142"/>
      <c r="AP36" s="136"/>
      <c r="AQ36" s="138"/>
      <c r="AR36" s="143"/>
      <c r="AS36" s="144"/>
      <c r="AT36" s="145"/>
      <c r="AU36" s="54"/>
      <c r="AV36" s="51"/>
      <c r="AW36" s="54"/>
      <c r="AX36" s="51"/>
      <c r="AY36" s="54"/>
      <c r="AZ36" s="51"/>
      <c r="BA36" s="54"/>
      <c r="BB36" s="51"/>
      <c r="BC36" s="136"/>
      <c r="BD36" s="138"/>
      <c r="BE36" s="136"/>
      <c r="BF36" s="138"/>
      <c r="BG36" s="149"/>
      <c r="BH36" s="150"/>
      <c r="BI36" s="149"/>
      <c r="BJ36" s="150"/>
      <c r="BK36" s="149"/>
      <c r="BL36" s="150"/>
      <c r="BM36" s="151"/>
      <c r="BN36" s="150"/>
      <c r="BO36" s="151"/>
      <c r="BP36" s="150"/>
    </row>
    <row r="37" spans="2:70" ht="17.100000000000001" customHeight="1" x14ac:dyDescent="0.15">
      <c r="B37" s="27"/>
      <c r="C37" s="33"/>
      <c r="D37" s="64"/>
      <c r="E37" s="65"/>
      <c r="F37" s="64"/>
      <c r="G37" s="65"/>
      <c r="H37" s="64"/>
      <c r="I37" s="65"/>
      <c r="J37" s="64"/>
      <c r="K37" s="65"/>
      <c r="L37" s="134"/>
      <c r="M37" s="135"/>
      <c r="N37" s="64"/>
      <c r="O37" s="65"/>
      <c r="P37" s="64"/>
      <c r="Q37" s="65"/>
      <c r="R37" s="147"/>
      <c r="S37" s="148"/>
      <c r="T37" s="147"/>
      <c r="U37" s="148"/>
      <c r="V37" s="147"/>
      <c r="W37" s="148"/>
      <c r="X37" s="136"/>
      <c r="Y37" s="137"/>
      <c r="Z37" s="138"/>
      <c r="AA37" s="58"/>
      <c r="AB37" s="59"/>
      <c r="AC37" s="136"/>
      <c r="AD37" s="137"/>
      <c r="AE37" s="138"/>
      <c r="AF37" s="147"/>
      <c r="AG37" s="148"/>
      <c r="AH37" s="139"/>
      <c r="AI37" s="140"/>
      <c r="AJ37" s="56"/>
      <c r="AK37" s="63"/>
      <c r="AL37" s="54"/>
      <c r="AM37" s="51"/>
      <c r="AN37" s="141"/>
      <c r="AO37" s="142"/>
      <c r="AP37" s="136"/>
      <c r="AQ37" s="138"/>
      <c r="AR37" s="143"/>
      <c r="AS37" s="144"/>
      <c r="AT37" s="145"/>
      <c r="AU37" s="54"/>
      <c r="AV37" s="51"/>
      <c r="AW37" s="54"/>
      <c r="AX37" s="51"/>
      <c r="AY37" s="54"/>
      <c r="AZ37" s="51"/>
      <c r="BA37" s="54"/>
      <c r="BB37" s="51"/>
      <c r="BC37" s="136"/>
      <c r="BD37" s="138"/>
      <c r="BE37" s="136"/>
      <c r="BF37" s="138"/>
      <c r="BG37" s="149"/>
      <c r="BH37" s="150"/>
      <c r="BI37" s="149"/>
      <c r="BJ37" s="150"/>
      <c r="BK37" s="149"/>
      <c r="BL37" s="150"/>
      <c r="BM37" s="151"/>
      <c r="BN37" s="150"/>
      <c r="BO37" s="151"/>
      <c r="BP37" s="150"/>
    </row>
    <row r="38" spans="2:70" ht="17.100000000000001" customHeight="1" x14ac:dyDescent="0.15">
      <c r="B38" s="27"/>
      <c r="C38" s="33"/>
      <c r="D38" s="77"/>
      <c r="E38" s="78"/>
      <c r="F38" s="77"/>
      <c r="G38" s="78"/>
      <c r="H38" s="77"/>
      <c r="I38" s="78"/>
      <c r="J38" s="77"/>
      <c r="K38" s="78"/>
      <c r="L38" s="152"/>
      <c r="M38" s="153"/>
      <c r="N38" s="77"/>
      <c r="O38" s="78"/>
      <c r="P38" s="77"/>
      <c r="Q38" s="78"/>
      <c r="R38" s="154"/>
      <c r="S38" s="155"/>
      <c r="T38" s="154"/>
      <c r="U38" s="155"/>
      <c r="V38" s="154"/>
      <c r="W38" s="155"/>
      <c r="X38" s="156"/>
      <c r="Y38" s="157"/>
      <c r="Z38" s="158"/>
      <c r="AA38" s="80"/>
      <c r="AB38" s="81"/>
      <c r="AC38" s="156"/>
      <c r="AD38" s="157"/>
      <c r="AE38" s="158"/>
      <c r="AF38" s="154"/>
      <c r="AG38" s="155"/>
      <c r="AH38" s="159"/>
      <c r="AI38" s="160"/>
      <c r="AJ38" s="75"/>
      <c r="AK38" s="76"/>
      <c r="AL38" s="72"/>
      <c r="AM38" s="74"/>
      <c r="AN38" s="112"/>
      <c r="AO38" s="113"/>
      <c r="AP38" s="156"/>
      <c r="AQ38" s="158"/>
      <c r="AR38" s="161"/>
      <c r="AS38" s="162"/>
      <c r="AT38" s="163"/>
      <c r="AU38" s="72"/>
      <c r="AV38" s="74"/>
      <c r="AW38" s="72"/>
      <c r="AX38" s="74"/>
      <c r="AY38" s="72"/>
      <c r="AZ38" s="74"/>
      <c r="BA38" s="72"/>
      <c r="BB38" s="74"/>
      <c r="BC38" s="156"/>
      <c r="BD38" s="158"/>
      <c r="BE38" s="156"/>
      <c r="BF38" s="158"/>
      <c r="BG38" s="164"/>
      <c r="BH38" s="165"/>
      <c r="BI38" s="164"/>
      <c r="BJ38" s="165"/>
      <c r="BK38" s="164"/>
      <c r="BL38" s="165"/>
      <c r="BM38" s="166"/>
      <c r="BN38" s="165"/>
      <c r="BO38" s="166"/>
      <c r="BP38" s="165"/>
    </row>
    <row r="39" spans="2:70" ht="20.100000000000001" customHeight="1" x14ac:dyDescent="0.15">
      <c r="B39" s="27"/>
      <c r="C39" s="115" t="s">
        <v>31</v>
      </c>
      <c r="D39" s="85"/>
      <c r="E39" s="86"/>
      <c r="F39" s="85"/>
      <c r="G39" s="86"/>
      <c r="H39" s="85"/>
      <c r="I39" s="86"/>
      <c r="J39" s="93"/>
      <c r="K39" s="94"/>
      <c r="L39" s="85"/>
      <c r="M39" s="86"/>
      <c r="N39" s="85"/>
      <c r="O39" s="86"/>
      <c r="P39" s="85"/>
      <c r="Q39" s="86"/>
      <c r="R39" s="85"/>
      <c r="S39" s="86"/>
      <c r="T39" s="85"/>
      <c r="U39" s="86"/>
      <c r="V39" s="167"/>
      <c r="W39" s="168"/>
      <c r="X39" s="85"/>
      <c r="Y39" s="90"/>
      <c r="Z39" s="86"/>
      <c r="AA39" s="85"/>
      <c r="AB39" s="86"/>
      <c r="AC39" s="85"/>
      <c r="AD39" s="90"/>
      <c r="AE39" s="86"/>
      <c r="AF39" s="85"/>
      <c r="AG39" s="86"/>
      <c r="AH39" s="169"/>
      <c r="AI39" s="170"/>
      <c r="AJ39" s="93"/>
      <c r="AK39" s="94"/>
      <c r="AL39" s="85"/>
      <c r="AM39" s="86"/>
      <c r="AN39" s="85"/>
      <c r="AO39" s="86"/>
      <c r="AP39" s="85"/>
      <c r="AQ39" s="86"/>
      <c r="AR39" s="93"/>
      <c r="AS39" s="90"/>
      <c r="AT39" s="94"/>
      <c r="AU39" s="85"/>
      <c r="AV39" s="86"/>
      <c r="AW39" s="85"/>
      <c r="AX39" s="86"/>
      <c r="AY39" s="85"/>
      <c r="AZ39" s="86" t="s">
        <v>32</v>
      </c>
      <c r="BA39" s="85"/>
      <c r="BB39" s="86"/>
      <c r="BC39" s="85"/>
      <c r="BD39" s="86"/>
      <c r="BE39" s="85"/>
      <c r="BF39" s="86"/>
      <c r="BG39" s="85"/>
      <c r="BH39" s="86"/>
      <c r="BI39" s="85"/>
      <c r="BJ39" s="86"/>
      <c r="BK39" s="85"/>
      <c r="BL39" s="86"/>
      <c r="BM39" s="171"/>
      <c r="BN39" s="86"/>
      <c r="BO39" s="85"/>
      <c r="BP39" s="86"/>
    </row>
    <row r="40" spans="2:70" ht="20.100000000000001" customHeight="1" x14ac:dyDescent="0.15">
      <c r="B40" s="27"/>
      <c r="C40" s="95" t="s">
        <v>33</v>
      </c>
      <c r="D40" s="102" t="s">
        <v>40</v>
      </c>
      <c r="E40" s="103"/>
      <c r="F40" s="102" t="s">
        <v>40</v>
      </c>
      <c r="G40" s="103"/>
      <c r="H40" s="102" t="s">
        <v>39</v>
      </c>
      <c r="I40" s="103"/>
      <c r="J40" s="172"/>
      <c r="K40" s="173"/>
      <c r="L40" s="102"/>
      <c r="M40" s="103"/>
      <c r="N40" s="102" t="s">
        <v>36</v>
      </c>
      <c r="O40" s="103"/>
      <c r="P40" s="102" t="s">
        <v>36</v>
      </c>
      <c r="Q40" s="103"/>
      <c r="R40" s="102" t="s">
        <v>40</v>
      </c>
      <c r="S40" s="103"/>
      <c r="T40" s="102" t="s">
        <v>37</v>
      </c>
      <c r="U40" s="103"/>
      <c r="V40" s="102" t="s">
        <v>70</v>
      </c>
      <c r="W40" s="103"/>
      <c r="X40" s="102"/>
      <c r="Y40" s="174"/>
      <c r="Z40" s="103"/>
      <c r="AA40" s="102"/>
      <c r="AB40" s="103"/>
      <c r="AC40" s="102"/>
      <c r="AD40" s="174"/>
      <c r="AE40" s="103"/>
      <c r="AF40" s="102" t="s">
        <v>39</v>
      </c>
      <c r="AG40" s="103"/>
      <c r="AH40" s="96" t="s">
        <v>36</v>
      </c>
      <c r="AI40" s="97"/>
      <c r="AJ40" s="96" t="s">
        <v>36</v>
      </c>
      <c r="AK40" s="97"/>
      <c r="AL40" s="102" t="s">
        <v>71</v>
      </c>
      <c r="AM40" s="103"/>
      <c r="AN40" s="102"/>
      <c r="AO40" s="103"/>
      <c r="AP40" s="175"/>
      <c r="AQ40" s="176"/>
      <c r="AR40" s="96"/>
      <c r="AS40" s="101"/>
      <c r="AT40" s="97"/>
      <c r="AU40" s="102" t="s">
        <v>39</v>
      </c>
      <c r="AV40" s="103"/>
      <c r="AW40" s="102" t="s">
        <v>39</v>
      </c>
      <c r="AX40" s="103"/>
      <c r="AY40" s="102" t="s">
        <v>40</v>
      </c>
      <c r="AZ40" s="103"/>
      <c r="BA40" s="102" t="s">
        <v>39</v>
      </c>
      <c r="BB40" s="103"/>
      <c r="BC40" s="175"/>
      <c r="BD40" s="176"/>
      <c r="BE40" s="175"/>
      <c r="BF40" s="176"/>
      <c r="BG40" s="177" t="s">
        <v>36</v>
      </c>
      <c r="BH40" s="178"/>
      <c r="BI40" s="177" t="s">
        <v>40</v>
      </c>
      <c r="BJ40" s="178"/>
      <c r="BK40" s="177" t="s">
        <v>36</v>
      </c>
      <c r="BL40" s="178"/>
      <c r="BM40" s="179" t="s">
        <v>36</v>
      </c>
      <c r="BN40" s="176"/>
      <c r="BO40" s="180" t="s">
        <v>36</v>
      </c>
      <c r="BP40" s="178"/>
      <c r="BQ40" s="181">
        <f>SUM(BQ24,BQ41)</f>
        <v>100</v>
      </c>
      <c r="BR40" s="182"/>
    </row>
    <row r="41" spans="2:70" ht="20.100000000000001" customHeight="1" x14ac:dyDescent="0.15">
      <c r="B41" s="27"/>
      <c r="C41" s="104" t="s">
        <v>41</v>
      </c>
      <c r="D41" s="112"/>
      <c r="E41" s="113"/>
      <c r="F41" s="112"/>
      <c r="G41" s="113"/>
      <c r="H41" s="112"/>
      <c r="I41" s="113"/>
      <c r="J41" s="183"/>
      <c r="K41" s="184"/>
      <c r="L41" s="112"/>
      <c r="M41" s="113"/>
      <c r="N41" s="112"/>
      <c r="O41" s="113"/>
      <c r="P41" s="112"/>
      <c r="Q41" s="113"/>
      <c r="R41" s="112"/>
      <c r="S41" s="113"/>
      <c r="T41" s="112"/>
      <c r="U41" s="113"/>
      <c r="V41" s="112"/>
      <c r="W41" s="113"/>
      <c r="X41" s="112"/>
      <c r="Y41" s="185"/>
      <c r="Z41" s="113"/>
      <c r="AA41" s="112"/>
      <c r="AB41" s="113"/>
      <c r="AC41" s="112"/>
      <c r="AD41" s="185"/>
      <c r="AE41" s="113"/>
      <c r="AF41" s="112"/>
      <c r="AG41" s="113"/>
      <c r="AH41" s="105"/>
      <c r="AI41" s="106"/>
      <c r="AJ41" s="105"/>
      <c r="AK41" s="106"/>
      <c r="AL41" s="112"/>
      <c r="AM41" s="113"/>
      <c r="AN41" s="112"/>
      <c r="AO41" s="113"/>
      <c r="AP41" s="186"/>
      <c r="AQ41" s="187"/>
      <c r="AR41" s="105"/>
      <c r="AS41" s="111"/>
      <c r="AT41" s="106"/>
      <c r="AU41" s="112"/>
      <c r="AV41" s="113"/>
      <c r="AW41" s="112"/>
      <c r="AX41" s="113"/>
      <c r="AY41" s="112"/>
      <c r="AZ41" s="113"/>
      <c r="BA41" s="112"/>
      <c r="BB41" s="113"/>
      <c r="BC41" s="186"/>
      <c r="BD41" s="187"/>
      <c r="BE41" s="186"/>
      <c r="BF41" s="187"/>
      <c r="BG41" s="188" t="s">
        <v>72</v>
      </c>
      <c r="BH41" s="189"/>
      <c r="BI41" s="188" t="s">
        <v>36</v>
      </c>
      <c r="BJ41" s="189"/>
      <c r="BK41" s="188" t="s">
        <v>40</v>
      </c>
      <c r="BL41" s="189"/>
      <c r="BM41" s="190" t="s">
        <v>72</v>
      </c>
      <c r="BN41" s="187"/>
      <c r="BO41" s="191" t="s">
        <v>72</v>
      </c>
      <c r="BP41" s="189"/>
      <c r="BQ41" s="125">
        <f>SUM(D42:AI42)</f>
        <v>49</v>
      </c>
      <c r="BR41" s="17"/>
    </row>
    <row r="42" spans="2:70" s="126" customFormat="1" ht="20.100000000000001" customHeight="1" x14ac:dyDescent="0.15">
      <c r="B42" s="114"/>
      <c r="C42" s="115" t="s">
        <v>42</v>
      </c>
      <c r="D42" s="121">
        <v>5</v>
      </c>
      <c r="E42" s="122"/>
      <c r="F42" s="121">
        <v>5</v>
      </c>
      <c r="G42" s="122"/>
      <c r="H42" s="121">
        <v>6</v>
      </c>
      <c r="I42" s="122"/>
      <c r="J42" s="121"/>
      <c r="K42" s="122"/>
      <c r="L42" s="116"/>
      <c r="M42" s="117"/>
      <c r="N42" s="121">
        <v>6</v>
      </c>
      <c r="O42" s="122"/>
      <c r="P42" s="121">
        <v>6</v>
      </c>
      <c r="Q42" s="122"/>
      <c r="R42" s="121">
        <v>5</v>
      </c>
      <c r="S42" s="122"/>
      <c r="T42" s="121">
        <v>5</v>
      </c>
      <c r="U42" s="122"/>
      <c r="V42" s="121">
        <v>5</v>
      </c>
      <c r="W42" s="122"/>
      <c r="X42" s="121"/>
      <c r="Y42" s="192"/>
      <c r="Z42" s="122"/>
      <c r="AA42" s="121"/>
      <c r="AB42" s="122"/>
      <c r="AC42" s="121"/>
      <c r="AD42" s="192"/>
      <c r="AE42" s="122"/>
      <c r="AF42" s="121">
        <v>6</v>
      </c>
      <c r="AG42" s="122"/>
      <c r="AH42" s="121">
        <v>0</v>
      </c>
      <c r="AI42" s="123"/>
      <c r="AJ42" s="119">
        <v>0</v>
      </c>
      <c r="AK42" s="120">
        <v>4</v>
      </c>
      <c r="AL42" s="193">
        <v>5</v>
      </c>
      <c r="AM42" s="122"/>
      <c r="AN42" s="121"/>
      <c r="AO42" s="122"/>
      <c r="AP42" s="121"/>
      <c r="AQ42" s="122"/>
      <c r="AR42" s="116"/>
      <c r="AS42" s="118"/>
      <c r="AT42" s="117"/>
      <c r="AU42" s="121">
        <v>5</v>
      </c>
      <c r="AV42" s="122"/>
      <c r="AW42" s="121">
        <v>5</v>
      </c>
      <c r="AX42" s="122"/>
      <c r="AY42" s="121">
        <v>5</v>
      </c>
      <c r="AZ42" s="122"/>
      <c r="BA42" s="121">
        <v>5</v>
      </c>
      <c r="BB42" s="122"/>
      <c r="BC42" s="121"/>
      <c r="BD42" s="122"/>
      <c r="BE42" s="121"/>
      <c r="BF42" s="122"/>
      <c r="BG42" s="121">
        <v>5</v>
      </c>
      <c r="BH42" s="122"/>
      <c r="BI42" s="121">
        <v>5</v>
      </c>
      <c r="BJ42" s="122"/>
      <c r="BK42" s="121">
        <v>5</v>
      </c>
      <c r="BL42" s="123"/>
      <c r="BM42" s="194">
        <v>5</v>
      </c>
      <c r="BN42" s="122"/>
      <c r="BO42" s="121">
        <v>5</v>
      </c>
      <c r="BP42" s="122"/>
      <c r="BQ42" s="125">
        <f>SUM(AJ42:BP42)</f>
        <v>54</v>
      </c>
      <c r="BR42" s="17"/>
    </row>
    <row r="43" spans="2:70" ht="20.100000000000001" customHeight="1" x14ac:dyDescent="0.15">
      <c r="BQ43" s="8">
        <v>10</v>
      </c>
      <c r="BR43" s="8">
        <v>11</v>
      </c>
    </row>
    <row r="44" spans="2:70" ht="20.100000000000001" customHeight="1" x14ac:dyDescent="0.15">
      <c r="B44" s="19"/>
      <c r="C44" s="20" t="s">
        <v>2</v>
      </c>
      <c r="D44" s="21">
        <v>1</v>
      </c>
      <c r="E44" s="22"/>
      <c r="F44" s="23">
        <v>2</v>
      </c>
      <c r="G44" s="25"/>
      <c r="H44" s="24"/>
      <c r="I44" s="23">
        <v>3</v>
      </c>
      <c r="J44" s="24"/>
      <c r="K44" s="23">
        <v>4</v>
      </c>
      <c r="L44" s="24"/>
      <c r="M44" s="23">
        <v>5</v>
      </c>
      <c r="N44" s="24"/>
      <c r="O44" s="23">
        <v>6</v>
      </c>
      <c r="P44" s="24"/>
      <c r="Q44" s="23">
        <v>7</v>
      </c>
      <c r="R44" s="24"/>
      <c r="S44" s="23">
        <v>8</v>
      </c>
      <c r="T44" s="25"/>
      <c r="U44" s="24"/>
      <c r="V44" s="23">
        <v>9</v>
      </c>
      <c r="W44" s="24"/>
      <c r="X44" s="23">
        <v>10</v>
      </c>
      <c r="Y44" s="24"/>
      <c r="Z44" s="23">
        <v>11</v>
      </c>
      <c r="AA44" s="24"/>
      <c r="AB44" s="23">
        <v>12</v>
      </c>
      <c r="AC44" s="24"/>
      <c r="AD44" s="23">
        <v>13</v>
      </c>
      <c r="AE44" s="24"/>
      <c r="AF44" s="23">
        <v>14</v>
      </c>
      <c r="AG44" s="24"/>
      <c r="AH44" s="23">
        <v>15</v>
      </c>
      <c r="AI44" s="24"/>
      <c r="AJ44" s="23">
        <v>16</v>
      </c>
      <c r="AK44" s="24"/>
      <c r="AL44" s="23">
        <v>17</v>
      </c>
      <c r="AM44" s="24"/>
      <c r="AN44" s="23">
        <v>18</v>
      </c>
      <c r="AO44" s="24"/>
      <c r="AP44" s="23">
        <v>19</v>
      </c>
      <c r="AQ44" s="24"/>
      <c r="AR44" s="23">
        <v>20</v>
      </c>
      <c r="AS44" s="24"/>
      <c r="AT44" s="23">
        <v>21</v>
      </c>
      <c r="AU44" s="24"/>
      <c r="AV44" s="23">
        <v>22</v>
      </c>
      <c r="AW44" s="24"/>
      <c r="AX44" s="23">
        <v>23</v>
      </c>
      <c r="AY44" s="25"/>
      <c r="AZ44" s="24"/>
      <c r="BA44" s="23">
        <v>24</v>
      </c>
      <c r="BB44" s="24"/>
      <c r="BC44" s="23">
        <v>25</v>
      </c>
      <c r="BD44" s="24"/>
      <c r="BE44" s="23">
        <v>26</v>
      </c>
      <c r="BF44" s="24"/>
      <c r="BG44" s="23">
        <v>27</v>
      </c>
      <c r="BH44" s="24"/>
      <c r="BI44" s="23">
        <v>28</v>
      </c>
      <c r="BJ44" s="24"/>
      <c r="BK44" s="23">
        <f>IF(DAY(DATE($E$1,$J$1+2,1)+28)&lt;28,"",29)</f>
        <v>29</v>
      </c>
      <c r="BL44" s="24"/>
      <c r="BM44" s="23">
        <f>IF(DAY(DATE($E$1,$J$1+2,1)+29)&lt;28,"",30)</f>
        <v>30</v>
      </c>
      <c r="BN44" s="24"/>
      <c r="BO44" s="23" t="str">
        <f>IF(DAY(DATE($E$1,$J$1+2,1)+30)&lt;28,"",31)</f>
        <v/>
      </c>
      <c r="BP44" s="26"/>
    </row>
    <row r="45" spans="2:70" ht="20.100000000000001" customHeight="1" x14ac:dyDescent="0.15">
      <c r="B45" s="27"/>
      <c r="C45" s="20" t="s">
        <v>10</v>
      </c>
      <c r="D45" s="28">
        <f>DATE($E$1,$J$1+2,1)</f>
        <v>41944</v>
      </c>
      <c r="E45" s="29"/>
      <c r="F45" s="30">
        <f>DATE($E$1,$J$1+2,1)+1</f>
        <v>41945</v>
      </c>
      <c r="G45" s="31"/>
      <c r="H45" s="29"/>
      <c r="I45" s="30">
        <f>DATE($E$1,$J$1+2,1)+2</f>
        <v>41946</v>
      </c>
      <c r="J45" s="29"/>
      <c r="K45" s="30">
        <f>DATE($E$1,$J$1+2,1)+3</f>
        <v>41947</v>
      </c>
      <c r="L45" s="29"/>
      <c r="M45" s="30">
        <f>DATE($E$1,$J$1+2,1)+4</f>
        <v>41948</v>
      </c>
      <c r="N45" s="29"/>
      <c r="O45" s="30">
        <f>DATE($E$1,$J$1+2,1)+5</f>
        <v>41949</v>
      </c>
      <c r="P45" s="29"/>
      <c r="Q45" s="30">
        <f>DATE($E$1,$J$1+2,1)+6</f>
        <v>41950</v>
      </c>
      <c r="R45" s="29"/>
      <c r="S45" s="30">
        <f>DATE($E$1,$J$1+2,1)+7</f>
        <v>41951</v>
      </c>
      <c r="T45" s="31"/>
      <c r="U45" s="29"/>
      <c r="V45" s="30">
        <f>DATE($E$1,$J$1+2,1)+8</f>
        <v>41952</v>
      </c>
      <c r="W45" s="29"/>
      <c r="X45" s="30">
        <f>DATE($E$1,$J$1+2,1)+9</f>
        <v>41953</v>
      </c>
      <c r="Y45" s="29"/>
      <c r="Z45" s="30">
        <f>DATE($E$1,$J$1+2,1)+10</f>
        <v>41954</v>
      </c>
      <c r="AA45" s="29"/>
      <c r="AB45" s="30">
        <f>DATE($E$1,$J$1+2,1)+11</f>
        <v>41955</v>
      </c>
      <c r="AC45" s="29"/>
      <c r="AD45" s="30">
        <f>DATE($E$1,$J$1+2,1)+12</f>
        <v>41956</v>
      </c>
      <c r="AE45" s="29"/>
      <c r="AF45" s="30">
        <f>DATE($E$1,$J$1+2,1)+13</f>
        <v>41957</v>
      </c>
      <c r="AG45" s="29"/>
      <c r="AH45" s="30">
        <f>DATE($E$1,$J$1+2,1)+14</f>
        <v>41958</v>
      </c>
      <c r="AI45" s="29"/>
      <c r="AJ45" s="30">
        <f>DATE($E$1,$J$1+2,1)+15</f>
        <v>41959</v>
      </c>
      <c r="AK45" s="29"/>
      <c r="AL45" s="30">
        <f>DATE($E$1,$J$1+2,1)+16</f>
        <v>41960</v>
      </c>
      <c r="AM45" s="29"/>
      <c r="AN45" s="30">
        <f>DATE($E$1,$J$1+2,1)+17</f>
        <v>41961</v>
      </c>
      <c r="AO45" s="29"/>
      <c r="AP45" s="30">
        <f>DATE($E$1,$J$1+2,1)+18</f>
        <v>41962</v>
      </c>
      <c r="AQ45" s="29"/>
      <c r="AR45" s="30">
        <f>DATE($E$1,$J$1+2,1)+19</f>
        <v>41963</v>
      </c>
      <c r="AS45" s="29"/>
      <c r="AT45" s="30">
        <f>DATE($E$1,$J$1+2,1)+20</f>
        <v>41964</v>
      </c>
      <c r="AU45" s="29"/>
      <c r="AV45" s="30">
        <f>DATE($E$1,$J$1+2,1)+21</f>
        <v>41965</v>
      </c>
      <c r="AW45" s="29"/>
      <c r="AX45" s="30">
        <f>DATE($E$1,$J$1+2,1)+22</f>
        <v>41966</v>
      </c>
      <c r="AY45" s="31"/>
      <c r="AZ45" s="29"/>
      <c r="BA45" s="30">
        <f>DATE($E$1,$J$1+2,1)+23</f>
        <v>41967</v>
      </c>
      <c r="BB45" s="29"/>
      <c r="BC45" s="30">
        <f>DATE($E$1,$J$1+2,1)+24</f>
        <v>41968</v>
      </c>
      <c r="BD45" s="29"/>
      <c r="BE45" s="30">
        <f>DATE($E$1,$J$1+2,1)+25</f>
        <v>41969</v>
      </c>
      <c r="BF45" s="29"/>
      <c r="BG45" s="30">
        <f>DATE($E$1,$J$1+2,1)+26</f>
        <v>41970</v>
      </c>
      <c r="BH45" s="29"/>
      <c r="BI45" s="30">
        <f>DATE($E$1,$J$1+2,1)+27</f>
        <v>41971</v>
      </c>
      <c r="BJ45" s="29"/>
      <c r="BK45" s="30">
        <f>IF(BK44="","",DATE($E$1,$J$1+2,1)+28)</f>
        <v>41972</v>
      </c>
      <c r="BL45" s="29"/>
      <c r="BM45" s="30">
        <f>IF(BM44="","",DATE($E$1,$J$1+2,1)+29)</f>
        <v>41973</v>
      </c>
      <c r="BN45" s="29"/>
      <c r="BO45" s="30" t="str">
        <f>IF(BO44="","",DATE($E$1,$J$1+2,1)+30)</f>
        <v/>
      </c>
      <c r="BP45" s="32"/>
    </row>
    <row r="46" spans="2:70" ht="17.100000000000001" customHeight="1" x14ac:dyDescent="0.15">
      <c r="B46" s="27"/>
      <c r="C46" s="33"/>
      <c r="D46" s="44"/>
      <c r="E46" s="45"/>
      <c r="F46" s="38"/>
      <c r="G46" s="36"/>
      <c r="H46" s="36"/>
      <c r="I46" s="44"/>
      <c r="J46" s="45"/>
      <c r="K46" s="44" t="s">
        <v>47</v>
      </c>
      <c r="L46" s="45"/>
      <c r="M46" s="44" t="s">
        <v>13</v>
      </c>
      <c r="N46" s="45"/>
      <c r="O46" s="44" t="s">
        <v>47</v>
      </c>
      <c r="P46" s="45"/>
      <c r="Q46" s="44" t="s">
        <v>47</v>
      </c>
      <c r="R46" s="45"/>
      <c r="S46" s="38"/>
      <c r="T46" s="36"/>
      <c r="U46" s="36"/>
      <c r="V46" s="44"/>
      <c r="W46" s="45"/>
      <c r="X46" s="44" t="s">
        <v>47</v>
      </c>
      <c r="Y46" s="45"/>
      <c r="Z46" s="44" t="s">
        <v>47</v>
      </c>
      <c r="AA46" s="45"/>
      <c r="AB46" s="44" t="s">
        <v>13</v>
      </c>
      <c r="AC46" s="45"/>
      <c r="AD46" s="44" t="s">
        <v>13</v>
      </c>
      <c r="AE46" s="45"/>
      <c r="AF46" s="44" t="s">
        <v>13</v>
      </c>
      <c r="AG46" s="45"/>
      <c r="AH46" s="44"/>
      <c r="AI46" s="45"/>
      <c r="AJ46" s="44"/>
      <c r="AK46" s="45"/>
      <c r="AL46" s="44" t="s">
        <v>13</v>
      </c>
      <c r="AM46" s="45"/>
      <c r="AN46" s="130" t="s">
        <v>73</v>
      </c>
      <c r="AO46" s="132"/>
      <c r="AP46" s="128" t="s">
        <v>74</v>
      </c>
      <c r="AQ46" s="129"/>
      <c r="AR46" s="34" t="s">
        <v>75</v>
      </c>
      <c r="AS46" s="35"/>
      <c r="AT46" s="44" t="s">
        <v>76</v>
      </c>
      <c r="AU46" s="45"/>
      <c r="AV46" s="44"/>
      <c r="AW46" s="45"/>
      <c r="AX46" s="38"/>
      <c r="AY46" s="36"/>
      <c r="AZ46" s="36"/>
      <c r="BA46" s="44"/>
      <c r="BB46" s="45"/>
      <c r="BC46" s="44" t="s">
        <v>13</v>
      </c>
      <c r="BD46" s="45"/>
      <c r="BE46" s="44" t="s">
        <v>13</v>
      </c>
      <c r="BF46" s="45"/>
      <c r="BG46" s="44" t="s">
        <v>77</v>
      </c>
      <c r="BH46" s="45"/>
      <c r="BI46" s="44" t="s">
        <v>47</v>
      </c>
      <c r="BJ46" s="45"/>
      <c r="BK46" s="44"/>
      <c r="BL46" s="45"/>
      <c r="BM46" s="44"/>
      <c r="BN46" s="45"/>
      <c r="BO46" s="44"/>
      <c r="BP46" s="45"/>
    </row>
    <row r="47" spans="2:70" ht="17.100000000000001" customHeight="1" x14ac:dyDescent="0.15">
      <c r="B47" s="27"/>
      <c r="C47" s="33"/>
      <c r="D47" s="136"/>
      <c r="E47" s="138"/>
      <c r="F47" s="52"/>
      <c r="G47" s="50"/>
      <c r="H47" s="50"/>
      <c r="I47" s="136"/>
      <c r="J47" s="138"/>
      <c r="K47" s="58" t="s">
        <v>49</v>
      </c>
      <c r="L47" s="59"/>
      <c r="M47" s="58" t="s">
        <v>15</v>
      </c>
      <c r="N47" s="59"/>
      <c r="O47" s="58" t="s">
        <v>49</v>
      </c>
      <c r="P47" s="59"/>
      <c r="Q47" s="58" t="s">
        <v>49</v>
      </c>
      <c r="R47" s="59"/>
      <c r="S47" s="52"/>
      <c r="T47" s="50"/>
      <c r="U47" s="50"/>
      <c r="V47" s="58"/>
      <c r="W47" s="59"/>
      <c r="X47" s="58" t="s">
        <v>49</v>
      </c>
      <c r="Y47" s="59"/>
      <c r="Z47" s="58" t="s">
        <v>49</v>
      </c>
      <c r="AA47" s="59"/>
      <c r="AB47" s="58" t="s">
        <v>15</v>
      </c>
      <c r="AC47" s="59"/>
      <c r="AD47" s="58" t="s">
        <v>15</v>
      </c>
      <c r="AE47" s="59"/>
      <c r="AF47" s="58" t="s">
        <v>15</v>
      </c>
      <c r="AG47" s="59"/>
      <c r="AH47" s="58"/>
      <c r="AI47" s="59"/>
      <c r="AJ47" s="136"/>
      <c r="AK47" s="138"/>
      <c r="AL47" s="58" t="s">
        <v>15</v>
      </c>
      <c r="AM47" s="59"/>
      <c r="AN47" s="143"/>
      <c r="AO47" s="145"/>
      <c r="AP47" s="139"/>
      <c r="AQ47" s="140"/>
      <c r="AR47" s="48" t="s">
        <v>78</v>
      </c>
      <c r="AS47" s="49"/>
      <c r="AT47" s="58" t="s">
        <v>79</v>
      </c>
      <c r="AU47" s="59"/>
      <c r="AV47" s="136"/>
      <c r="AW47" s="138"/>
      <c r="AX47" s="52"/>
      <c r="AY47" s="50"/>
      <c r="AZ47" s="50"/>
      <c r="BA47" s="58"/>
      <c r="BB47" s="59"/>
      <c r="BC47" s="58" t="s">
        <v>15</v>
      </c>
      <c r="BD47" s="59"/>
      <c r="BE47" s="58" t="s">
        <v>15</v>
      </c>
      <c r="BF47" s="59"/>
      <c r="BG47" s="58" t="s">
        <v>79</v>
      </c>
      <c r="BH47" s="59"/>
      <c r="BI47" s="58" t="s">
        <v>49</v>
      </c>
      <c r="BJ47" s="59"/>
      <c r="BK47" s="58"/>
      <c r="BL47" s="59"/>
      <c r="BM47" s="58"/>
      <c r="BN47" s="59"/>
      <c r="BO47" s="58"/>
      <c r="BP47" s="59"/>
    </row>
    <row r="48" spans="2:70" ht="17.100000000000001" customHeight="1" x14ac:dyDescent="0.15">
      <c r="B48" s="27"/>
      <c r="C48" s="33" t="s">
        <v>16</v>
      </c>
      <c r="D48" s="136"/>
      <c r="E48" s="138"/>
      <c r="F48" s="52"/>
      <c r="G48" s="50"/>
      <c r="H48" s="50"/>
      <c r="I48" s="136"/>
      <c r="J48" s="138"/>
      <c r="K48" s="149" t="s">
        <v>80</v>
      </c>
      <c r="L48" s="150"/>
      <c r="M48" s="149" t="s">
        <v>81</v>
      </c>
      <c r="N48" s="150"/>
      <c r="O48" s="149" t="s">
        <v>82</v>
      </c>
      <c r="P48" s="150"/>
      <c r="Q48" s="149" t="s">
        <v>83</v>
      </c>
      <c r="R48" s="150"/>
      <c r="S48" s="52"/>
      <c r="T48" s="50"/>
      <c r="U48" s="50"/>
      <c r="V48" s="58"/>
      <c r="W48" s="59"/>
      <c r="X48" s="149" t="s">
        <v>84</v>
      </c>
      <c r="Y48" s="150"/>
      <c r="Z48" s="149" t="s">
        <v>85</v>
      </c>
      <c r="AA48" s="150"/>
      <c r="AB48" s="195" t="s">
        <v>86</v>
      </c>
      <c r="AC48" s="196"/>
      <c r="AD48" s="195" t="s">
        <v>87</v>
      </c>
      <c r="AE48" s="196"/>
      <c r="AF48" s="195" t="s">
        <v>88</v>
      </c>
      <c r="AG48" s="196"/>
      <c r="AH48" s="58"/>
      <c r="AI48" s="59"/>
      <c r="AJ48" s="136"/>
      <c r="AK48" s="138"/>
      <c r="AL48" s="195" t="s">
        <v>89</v>
      </c>
      <c r="AM48" s="196"/>
      <c r="AN48" s="143"/>
      <c r="AO48" s="145"/>
      <c r="AP48" s="139"/>
      <c r="AQ48" s="140"/>
      <c r="AR48" s="147" t="s">
        <v>90</v>
      </c>
      <c r="AS48" s="148"/>
      <c r="AT48" s="195" t="s">
        <v>91</v>
      </c>
      <c r="AU48" s="196"/>
      <c r="AV48" s="136"/>
      <c r="AW48" s="138"/>
      <c r="AX48" s="52"/>
      <c r="AY48" s="50"/>
      <c r="AZ48" s="50"/>
      <c r="BA48" s="58"/>
      <c r="BB48" s="59"/>
      <c r="BC48" s="195" t="s">
        <v>92</v>
      </c>
      <c r="BD48" s="196"/>
      <c r="BE48" s="195" t="s">
        <v>93</v>
      </c>
      <c r="BF48" s="196"/>
      <c r="BG48" s="195" t="s">
        <v>94</v>
      </c>
      <c r="BH48" s="196"/>
      <c r="BI48" s="195" t="s">
        <v>95</v>
      </c>
      <c r="BJ48" s="196"/>
      <c r="BK48" s="58"/>
      <c r="BL48" s="59"/>
      <c r="BM48" s="58"/>
      <c r="BN48" s="59"/>
      <c r="BO48" s="58"/>
      <c r="BP48" s="59"/>
    </row>
    <row r="49" spans="2:70" ht="17.100000000000001" customHeight="1" x14ac:dyDescent="0.15">
      <c r="B49" s="66">
        <f>DATE($E$1,$J$1+2,1)</f>
        <v>41944</v>
      </c>
      <c r="C49" s="33"/>
      <c r="D49" s="136"/>
      <c r="E49" s="138"/>
      <c r="F49" s="52"/>
      <c r="G49" s="50"/>
      <c r="H49" s="50"/>
      <c r="I49" s="136"/>
      <c r="J49" s="138"/>
      <c r="K49" s="149"/>
      <c r="L49" s="150"/>
      <c r="M49" s="149"/>
      <c r="N49" s="150"/>
      <c r="O49" s="149"/>
      <c r="P49" s="150"/>
      <c r="Q49" s="149"/>
      <c r="R49" s="150"/>
      <c r="S49" s="52"/>
      <c r="T49" s="50"/>
      <c r="U49" s="50"/>
      <c r="V49" s="58"/>
      <c r="W49" s="59"/>
      <c r="X49" s="149"/>
      <c r="Y49" s="150"/>
      <c r="Z49" s="149"/>
      <c r="AA49" s="150"/>
      <c r="AB49" s="195"/>
      <c r="AC49" s="196"/>
      <c r="AD49" s="195"/>
      <c r="AE49" s="196"/>
      <c r="AF49" s="195"/>
      <c r="AG49" s="196"/>
      <c r="AH49" s="58"/>
      <c r="AI49" s="59"/>
      <c r="AJ49" s="136"/>
      <c r="AK49" s="138"/>
      <c r="AL49" s="195"/>
      <c r="AM49" s="196"/>
      <c r="AN49" s="143"/>
      <c r="AO49" s="145"/>
      <c r="AP49" s="139"/>
      <c r="AQ49" s="140"/>
      <c r="AR49" s="147"/>
      <c r="AS49" s="148"/>
      <c r="AT49" s="195"/>
      <c r="AU49" s="196"/>
      <c r="AV49" s="136"/>
      <c r="AW49" s="138"/>
      <c r="AX49" s="52"/>
      <c r="AY49" s="50"/>
      <c r="AZ49" s="50"/>
      <c r="BA49" s="58"/>
      <c r="BB49" s="59"/>
      <c r="BC49" s="195"/>
      <c r="BD49" s="196"/>
      <c r="BE49" s="195"/>
      <c r="BF49" s="196"/>
      <c r="BG49" s="195"/>
      <c r="BH49" s="196"/>
      <c r="BI49" s="195"/>
      <c r="BJ49" s="196"/>
      <c r="BK49" s="58"/>
      <c r="BL49" s="59"/>
      <c r="BM49" s="58"/>
      <c r="BN49" s="59"/>
      <c r="BO49" s="58"/>
      <c r="BP49" s="59"/>
    </row>
    <row r="50" spans="2:70" ht="17.100000000000001" customHeight="1" x14ac:dyDescent="0.15">
      <c r="B50" s="66"/>
      <c r="C50" s="33" t="s">
        <v>27</v>
      </c>
      <c r="D50" s="136"/>
      <c r="E50" s="138"/>
      <c r="F50" s="52"/>
      <c r="G50" s="50"/>
      <c r="H50" s="50"/>
      <c r="I50" s="136"/>
      <c r="J50" s="138"/>
      <c r="K50" s="149"/>
      <c r="L50" s="150"/>
      <c r="M50" s="149"/>
      <c r="N50" s="150"/>
      <c r="O50" s="149"/>
      <c r="P50" s="150"/>
      <c r="Q50" s="149"/>
      <c r="R50" s="150"/>
      <c r="S50" s="52"/>
      <c r="T50" s="50"/>
      <c r="U50" s="50"/>
      <c r="V50" s="58"/>
      <c r="W50" s="59"/>
      <c r="X50" s="149"/>
      <c r="Y50" s="150"/>
      <c r="Z50" s="149"/>
      <c r="AA50" s="150"/>
      <c r="AB50" s="195"/>
      <c r="AC50" s="196"/>
      <c r="AD50" s="195"/>
      <c r="AE50" s="196"/>
      <c r="AF50" s="195"/>
      <c r="AG50" s="196"/>
      <c r="AH50" s="58"/>
      <c r="AI50" s="59"/>
      <c r="AJ50" s="136"/>
      <c r="AK50" s="138"/>
      <c r="AL50" s="195"/>
      <c r="AM50" s="196"/>
      <c r="AN50" s="143"/>
      <c r="AO50" s="145"/>
      <c r="AP50" s="139"/>
      <c r="AQ50" s="140"/>
      <c r="AR50" s="147"/>
      <c r="AS50" s="148"/>
      <c r="AT50" s="195"/>
      <c r="AU50" s="196"/>
      <c r="AV50" s="136"/>
      <c r="AW50" s="138"/>
      <c r="AX50" s="52"/>
      <c r="AY50" s="50"/>
      <c r="AZ50" s="50"/>
      <c r="BA50" s="58"/>
      <c r="BB50" s="59"/>
      <c r="BC50" s="195"/>
      <c r="BD50" s="196"/>
      <c r="BE50" s="195"/>
      <c r="BF50" s="196"/>
      <c r="BG50" s="195"/>
      <c r="BH50" s="196"/>
      <c r="BI50" s="195"/>
      <c r="BJ50" s="196"/>
      <c r="BK50" s="58"/>
      <c r="BL50" s="59"/>
      <c r="BM50" s="58"/>
      <c r="BN50" s="59"/>
      <c r="BO50" s="58"/>
      <c r="BP50" s="59"/>
    </row>
    <row r="51" spans="2:70" ht="17.100000000000001" customHeight="1" x14ac:dyDescent="0.15">
      <c r="B51" s="67" t="s">
        <v>28</v>
      </c>
      <c r="C51" s="33"/>
      <c r="D51" s="136"/>
      <c r="E51" s="138"/>
      <c r="F51" s="52"/>
      <c r="G51" s="50"/>
      <c r="H51" s="50"/>
      <c r="I51" s="136"/>
      <c r="J51" s="138"/>
      <c r="K51" s="149"/>
      <c r="L51" s="150"/>
      <c r="M51" s="149"/>
      <c r="N51" s="150"/>
      <c r="O51" s="149"/>
      <c r="P51" s="150"/>
      <c r="Q51" s="149"/>
      <c r="R51" s="150"/>
      <c r="S51" s="52"/>
      <c r="T51" s="50"/>
      <c r="U51" s="50"/>
      <c r="V51" s="58"/>
      <c r="W51" s="59"/>
      <c r="X51" s="149"/>
      <c r="Y51" s="150"/>
      <c r="Z51" s="149"/>
      <c r="AA51" s="150"/>
      <c r="AB51" s="195"/>
      <c r="AC51" s="196"/>
      <c r="AD51" s="195"/>
      <c r="AE51" s="196"/>
      <c r="AF51" s="195"/>
      <c r="AG51" s="196"/>
      <c r="AH51" s="58"/>
      <c r="AI51" s="59"/>
      <c r="AJ51" s="136"/>
      <c r="AK51" s="138"/>
      <c r="AL51" s="195"/>
      <c r="AM51" s="196"/>
      <c r="AN51" s="143"/>
      <c r="AO51" s="145"/>
      <c r="AP51" s="139"/>
      <c r="AQ51" s="140"/>
      <c r="AR51" s="147"/>
      <c r="AS51" s="148"/>
      <c r="AT51" s="195"/>
      <c r="AU51" s="196"/>
      <c r="AV51" s="136"/>
      <c r="AW51" s="138"/>
      <c r="AX51" s="52"/>
      <c r="AY51" s="50"/>
      <c r="AZ51" s="50"/>
      <c r="BA51" s="58"/>
      <c r="BB51" s="59"/>
      <c r="BC51" s="195"/>
      <c r="BD51" s="196"/>
      <c r="BE51" s="195"/>
      <c r="BF51" s="196"/>
      <c r="BG51" s="195"/>
      <c r="BH51" s="196"/>
      <c r="BI51" s="195"/>
      <c r="BJ51" s="196"/>
      <c r="BK51" s="58"/>
      <c r="BL51" s="59"/>
      <c r="BM51" s="58"/>
      <c r="BN51" s="59"/>
      <c r="BO51" s="58"/>
      <c r="BP51" s="59"/>
    </row>
    <row r="52" spans="2:70" ht="17.100000000000001" customHeight="1" x14ac:dyDescent="0.15">
      <c r="B52" s="67"/>
      <c r="C52" s="33" t="s">
        <v>29</v>
      </c>
      <c r="D52" s="136"/>
      <c r="E52" s="138"/>
      <c r="F52" s="52"/>
      <c r="G52" s="50"/>
      <c r="H52" s="50"/>
      <c r="I52" s="136"/>
      <c r="J52" s="138"/>
      <c r="K52" s="149"/>
      <c r="L52" s="150"/>
      <c r="M52" s="149"/>
      <c r="N52" s="150"/>
      <c r="O52" s="149"/>
      <c r="P52" s="150"/>
      <c r="Q52" s="149"/>
      <c r="R52" s="150"/>
      <c r="S52" s="52"/>
      <c r="T52" s="50"/>
      <c r="U52" s="50"/>
      <c r="V52" s="58"/>
      <c r="W52" s="59"/>
      <c r="X52" s="149"/>
      <c r="Y52" s="150"/>
      <c r="Z52" s="149"/>
      <c r="AA52" s="150"/>
      <c r="AB52" s="195"/>
      <c r="AC52" s="196"/>
      <c r="AD52" s="195"/>
      <c r="AE52" s="196"/>
      <c r="AF52" s="195"/>
      <c r="AG52" s="196"/>
      <c r="AH52" s="58"/>
      <c r="AI52" s="59"/>
      <c r="AJ52" s="136"/>
      <c r="AK52" s="138"/>
      <c r="AL52" s="195"/>
      <c r="AM52" s="196"/>
      <c r="AN52" s="143"/>
      <c r="AO52" s="145"/>
      <c r="AP52" s="139"/>
      <c r="AQ52" s="140"/>
      <c r="AR52" s="147"/>
      <c r="AS52" s="148"/>
      <c r="AT52" s="195"/>
      <c r="AU52" s="196"/>
      <c r="AV52" s="136"/>
      <c r="AW52" s="138"/>
      <c r="AX52" s="52"/>
      <c r="AY52" s="50"/>
      <c r="AZ52" s="50"/>
      <c r="BA52" s="58"/>
      <c r="BB52" s="59"/>
      <c r="BC52" s="195"/>
      <c r="BD52" s="196"/>
      <c r="BE52" s="195"/>
      <c r="BF52" s="196"/>
      <c r="BG52" s="195"/>
      <c r="BH52" s="196"/>
      <c r="BI52" s="195"/>
      <c r="BJ52" s="196"/>
      <c r="BK52" s="58"/>
      <c r="BL52" s="59"/>
      <c r="BM52" s="58"/>
      <c r="BN52" s="59"/>
      <c r="BO52" s="58"/>
      <c r="BP52" s="59"/>
    </row>
    <row r="53" spans="2:70" ht="17.100000000000001" customHeight="1" x14ac:dyDescent="0.15">
      <c r="B53" s="68"/>
      <c r="C53" s="33"/>
      <c r="D53" s="136"/>
      <c r="E53" s="138"/>
      <c r="F53" s="52"/>
      <c r="G53" s="50"/>
      <c r="H53" s="50"/>
      <c r="I53" s="136"/>
      <c r="J53" s="138"/>
      <c r="K53" s="149"/>
      <c r="L53" s="150"/>
      <c r="M53" s="149"/>
      <c r="N53" s="150"/>
      <c r="O53" s="149"/>
      <c r="P53" s="150"/>
      <c r="Q53" s="149"/>
      <c r="R53" s="150"/>
      <c r="S53" s="52"/>
      <c r="T53" s="50"/>
      <c r="U53" s="50"/>
      <c r="V53" s="58"/>
      <c r="W53" s="59"/>
      <c r="X53" s="149"/>
      <c r="Y53" s="150"/>
      <c r="Z53" s="149"/>
      <c r="AA53" s="150"/>
      <c r="AB53" s="195"/>
      <c r="AC53" s="196"/>
      <c r="AD53" s="195"/>
      <c r="AE53" s="196"/>
      <c r="AF53" s="195"/>
      <c r="AG53" s="196"/>
      <c r="AH53" s="58"/>
      <c r="AI53" s="59"/>
      <c r="AJ53" s="136"/>
      <c r="AK53" s="138"/>
      <c r="AL53" s="195"/>
      <c r="AM53" s="196"/>
      <c r="AN53" s="143"/>
      <c r="AO53" s="145"/>
      <c r="AP53" s="139"/>
      <c r="AQ53" s="140"/>
      <c r="AR53" s="147"/>
      <c r="AS53" s="148"/>
      <c r="AT53" s="195"/>
      <c r="AU53" s="196"/>
      <c r="AV53" s="136"/>
      <c r="AW53" s="138"/>
      <c r="AX53" s="52"/>
      <c r="AY53" s="50"/>
      <c r="AZ53" s="50"/>
      <c r="BA53" s="58"/>
      <c r="BB53" s="59"/>
      <c r="BC53" s="195"/>
      <c r="BD53" s="196"/>
      <c r="BE53" s="195"/>
      <c r="BF53" s="196"/>
      <c r="BG53" s="195"/>
      <c r="BH53" s="196"/>
      <c r="BI53" s="195"/>
      <c r="BJ53" s="196"/>
      <c r="BK53" s="58"/>
      <c r="BL53" s="59"/>
      <c r="BM53" s="58"/>
      <c r="BN53" s="59"/>
      <c r="BO53" s="58"/>
      <c r="BP53" s="59"/>
    </row>
    <row r="54" spans="2:70" ht="17.100000000000001" customHeight="1" x14ac:dyDescent="0.15">
      <c r="B54" s="27"/>
      <c r="C54" s="33" t="s">
        <v>30</v>
      </c>
      <c r="D54" s="136"/>
      <c r="E54" s="138"/>
      <c r="F54" s="52"/>
      <c r="G54" s="50"/>
      <c r="H54" s="50"/>
      <c r="I54" s="136"/>
      <c r="J54" s="138"/>
      <c r="K54" s="149"/>
      <c r="L54" s="150"/>
      <c r="M54" s="149"/>
      <c r="N54" s="150"/>
      <c r="O54" s="149"/>
      <c r="P54" s="150"/>
      <c r="Q54" s="149"/>
      <c r="R54" s="150"/>
      <c r="S54" s="52"/>
      <c r="T54" s="50"/>
      <c r="U54" s="50"/>
      <c r="V54" s="58"/>
      <c r="W54" s="59"/>
      <c r="X54" s="149"/>
      <c r="Y54" s="150"/>
      <c r="Z54" s="149"/>
      <c r="AA54" s="150"/>
      <c r="AB54" s="195"/>
      <c r="AC54" s="196"/>
      <c r="AD54" s="195"/>
      <c r="AE54" s="196"/>
      <c r="AF54" s="195"/>
      <c r="AG54" s="196"/>
      <c r="AH54" s="58"/>
      <c r="AI54" s="59"/>
      <c r="AJ54" s="136"/>
      <c r="AK54" s="138"/>
      <c r="AL54" s="195"/>
      <c r="AM54" s="196"/>
      <c r="AN54" s="143"/>
      <c r="AO54" s="145"/>
      <c r="AP54" s="139"/>
      <c r="AQ54" s="140"/>
      <c r="AR54" s="147"/>
      <c r="AS54" s="148"/>
      <c r="AT54" s="195"/>
      <c r="AU54" s="196"/>
      <c r="AV54" s="136"/>
      <c r="AW54" s="138"/>
      <c r="AX54" s="52"/>
      <c r="AY54" s="50"/>
      <c r="AZ54" s="50"/>
      <c r="BA54" s="58"/>
      <c r="BB54" s="59"/>
      <c r="BC54" s="195"/>
      <c r="BD54" s="196"/>
      <c r="BE54" s="195"/>
      <c r="BF54" s="196"/>
      <c r="BG54" s="195"/>
      <c r="BH54" s="196"/>
      <c r="BI54" s="195"/>
      <c r="BJ54" s="196"/>
      <c r="BK54" s="58"/>
      <c r="BL54" s="59"/>
      <c r="BM54" s="58"/>
      <c r="BN54" s="59"/>
      <c r="BO54" s="58"/>
      <c r="BP54" s="59"/>
    </row>
    <row r="55" spans="2:70" ht="50.1" customHeight="1" x14ac:dyDescent="0.15">
      <c r="B55" s="27"/>
      <c r="C55" s="33"/>
      <c r="D55" s="136"/>
      <c r="E55" s="138"/>
      <c r="F55" s="52"/>
      <c r="G55" s="50"/>
      <c r="H55" s="50"/>
      <c r="I55" s="136"/>
      <c r="J55" s="138"/>
      <c r="K55" s="149"/>
      <c r="L55" s="150"/>
      <c r="M55" s="149"/>
      <c r="N55" s="150"/>
      <c r="O55" s="149"/>
      <c r="P55" s="150"/>
      <c r="Q55" s="149"/>
      <c r="R55" s="150"/>
      <c r="S55" s="52"/>
      <c r="T55" s="50"/>
      <c r="U55" s="50"/>
      <c r="V55" s="58"/>
      <c r="W55" s="59"/>
      <c r="X55" s="149"/>
      <c r="Y55" s="150"/>
      <c r="Z55" s="149"/>
      <c r="AA55" s="150"/>
      <c r="AB55" s="195"/>
      <c r="AC55" s="196"/>
      <c r="AD55" s="195"/>
      <c r="AE55" s="196"/>
      <c r="AF55" s="195"/>
      <c r="AG55" s="196"/>
      <c r="AH55" s="58"/>
      <c r="AI55" s="59"/>
      <c r="AJ55" s="136"/>
      <c r="AK55" s="138"/>
      <c r="AL55" s="195"/>
      <c r="AM55" s="196"/>
      <c r="AN55" s="143"/>
      <c r="AO55" s="145"/>
      <c r="AP55" s="139"/>
      <c r="AQ55" s="140"/>
      <c r="AR55" s="147"/>
      <c r="AS55" s="148"/>
      <c r="AT55" s="195"/>
      <c r="AU55" s="196"/>
      <c r="AV55" s="136"/>
      <c r="AW55" s="138"/>
      <c r="AX55" s="52"/>
      <c r="AY55" s="50"/>
      <c r="AZ55" s="50"/>
      <c r="BA55" s="58"/>
      <c r="BB55" s="59"/>
      <c r="BC55" s="195"/>
      <c r="BD55" s="196"/>
      <c r="BE55" s="195"/>
      <c r="BF55" s="196"/>
      <c r="BG55" s="195"/>
      <c r="BH55" s="196"/>
      <c r="BI55" s="195"/>
      <c r="BJ55" s="196"/>
      <c r="BK55" s="58"/>
      <c r="BL55" s="59"/>
      <c r="BM55" s="58"/>
      <c r="BN55" s="59"/>
      <c r="BO55" s="58"/>
      <c r="BP55" s="59"/>
    </row>
    <row r="56" spans="2:70" ht="17.100000000000001" customHeight="1" x14ac:dyDescent="0.15">
      <c r="B56" s="27"/>
      <c r="C56" s="33"/>
      <c r="D56" s="156"/>
      <c r="E56" s="158"/>
      <c r="F56" s="52"/>
      <c r="G56" s="50"/>
      <c r="H56" s="50"/>
      <c r="I56" s="156"/>
      <c r="J56" s="158"/>
      <c r="K56" s="164"/>
      <c r="L56" s="165"/>
      <c r="M56" s="164"/>
      <c r="N56" s="165"/>
      <c r="O56" s="164"/>
      <c r="P56" s="165"/>
      <c r="Q56" s="164"/>
      <c r="R56" s="165"/>
      <c r="S56" s="52"/>
      <c r="T56" s="50"/>
      <c r="U56" s="50"/>
      <c r="V56" s="80"/>
      <c r="W56" s="81"/>
      <c r="X56" s="164"/>
      <c r="Y56" s="165"/>
      <c r="Z56" s="164"/>
      <c r="AA56" s="165"/>
      <c r="AB56" s="197"/>
      <c r="AC56" s="198"/>
      <c r="AD56" s="197"/>
      <c r="AE56" s="198"/>
      <c r="AF56" s="197"/>
      <c r="AG56" s="198"/>
      <c r="AH56" s="80"/>
      <c r="AI56" s="81"/>
      <c r="AJ56" s="156"/>
      <c r="AK56" s="158"/>
      <c r="AL56" s="197"/>
      <c r="AM56" s="198"/>
      <c r="AN56" s="161"/>
      <c r="AO56" s="163"/>
      <c r="AP56" s="159"/>
      <c r="AQ56" s="160"/>
      <c r="AR56" s="154"/>
      <c r="AS56" s="155"/>
      <c r="AT56" s="197"/>
      <c r="AU56" s="198"/>
      <c r="AV56" s="156"/>
      <c r="AW56" s="158"/>
      <c r="AX56" s="52"/>
      <c r="AY56" s="50"/>
      <c r="AZ56" s="50"/>
      <c r="BA56" s="80"/>
      <c r="BB56" s="81"/>
      <c r="BC56" s="197"/>
      <c r="BD56" s="198"/>
      <c r="BE56" s="197"/>
      <c r="BF56" s="198"/>
      <c r="BG56" s="197"/>
      <c r="BH56" s="198"/>
      <c r="BI56" s="197"/>
      <c r="BJ56" s="198"/>
      <c r="BK56" s="80"/>
      <c r="BL56" s="81"/>
      <c r="BM56" s="80"/>
      <c r="BN56" s="81"/>
      <c r="BO56" s="80"/>
      <c r="BP56" s="81"/>
    </row>
    <row r="57" spans="2:70" ht="20.100000000000001" customHeight="1" x14ac:dyDescent="0.15">
      <c r="B57" s="27"/>
      <c r="C57" s="115" t="s">
        <v>31</v>
      </c>
      <c r="D57" s="85"/>
      <c r="E57" s="86"/>
      <c r="F57" s="85"/>
      <c r="G57" s="90"/>
      <c r="H57" s="90"/>
      <c r="I57" s="85"/>
      <c r="J57" s="86"/>
      <c r="K57" s="85"/>
      <c r="L57" s="86"/>
      <c r="M57" s="85"/>
      <c r="N57" s="86"/>
      <c r="O57" s="85"/>
      <c r="P57" s="86"/>
      <c r="Q57" s="85"/>
      <c r="R57" s="86"/>
      <c r="S57" s="85"/>
      <c r="T57" s="90"/>
      <c r="U57" s="90"/>
      <c r="V57" s="85"/>
      <c r="W57" s="86"/>
      <c r="X57" s="85"/>
      <c r="Y57" s="86"/>
      <c r="Z57" s="85"/>
      <c r="AA57" s="86"/>
      <c r="AB57" s="85"/>
      <c r="AC57" s="86"/>
      <c r="AD57" s="85"/>
      <c r="AE57" s="86"/>
      <c r="AF57" s="85"/>
      <c r="AG57" s="86"/>
      <c r="AH57" s="85"/>
      <c r="AI57" s="86"/>
      <c r="AJ57" s="93"/>
      <c r="AK57" s="94"/>
      <c r="AL57" s="85"/>
      <c r="AM57" s="86"/>
      <c r="AN57" s="85"/>
      <c r="AO57" s="86"/>
      <c r="AP57" s="169"/>
      <c r="AQ57" s="170"/>
      <c r="AR57" s="199" t="s">
        <v>32</v>
      </c>
      <c r="AS57" s="200"/>
      <c r="AT57" s="167"/>
      <c r="AU57" s="168"/>
      <c r="AV57" s="85"/>
      <c r="AW57" s="86"/>
      <c r="AX57" s="85"/>
      <c r="AY57" s="90"/>
      <c r="AZ57" s="90"/>
      <c r="BA57" s="85"/>
      <c r="BB57" s="86"/>
      <c r="BC57" s="201"/>
      <c r="BD57" s="86"/>
      <c r="BE57" s="85"/>
      <c r="BF57" s="86"/>
      <c r="BG57" s="85"/>
      <c r="BH57" s="86"/>
      <c r="BI57" s="85"/>
      <c r="BJ57" s="86"/>
      <c r="BK57" s="85"/>
      <c r="BL57" s="86"/>
      <c r="BM57" s="85"/>
      <c r="BN57" s="86"/>
      <c r="BO57" s="85"/>
      <c r="BP57" s="86"/>
    </row>
    <row r="58" spans="2:70" ht="20.100000000000001" customHeight="1" x14ac:dyDescent="0.15">
      <c r="B58" s="27"/>
      <c r="C58" s="95" t="s">
        <v>33</v>
      </c>
      <c r="D58" s="102"/>
      <c r="E58" s="103"/>
      <c r="F58" s="100"/>
      <c r="G58" s="98"/>
      <c r="H58" s="98"/>
      <c r="I58" s="102"/>
      <c r="J58" s="103"/>
      <c r="K58" s="177" t="s">
        <v>40</v>
      </c>
      <c r="L58" s="178"/>
      <c r="M58" s="175" t="s">
        <v>96</v>
      </c>
      <c r="N58" s="176"/>
      <c r="O58" s="177" t="s">
        <v>40</v>
      </c>
      <c r="P58" s="178"/>
      <c r="Q58" s="177" t="s">
        <v>36</v>
      </c>
      <c r="R58" s="178"/>
      <c r="S58" s="100"/>
      <c r="T58" s="98"/>
      <c r="U58" s="98"/>
      <c r="V58" s="102"/>
      <c r="W58" s="103"/>
      <c r="X58" s="177" t="s">
        <v>36</v>
      </c>
      <c r="Y58" s="178"/>
      <c r="Z58" s="177" t="s">
        <v>36</v>
      </c>
      <c r="AA58" s="178"/>
      <c r="AB58" s="102" t="s">
        <v>39</v>
      </c>
      <c r="AC58" s="103"/>
      <c r="AD58" s="102" t="s">
        <v>38</v>
      </c>
      <c r="AE58" s="103"/>
      <c r="AF58" s="102" t="s">
        <v>71</v>
      </c>
      <c r="AG58" s="103"/>
      <c r="AH58" s="102"/>
      <c r="AI58" s="103"/>
      <c r="AJ58" s="96"/>
      <c r="AK58" s="97"/>
      <c r="AL58" s="102" t="s">
        <v>96</v>
      </c>
      <c r="AM58" s="103"/>
      <c r="AN58" s="102"/>
      <c r="AO58" s="103"/>
      <c r="AP58" s="96" t="s">
        <v>36</v>
      </c>
      <c r="AQ58" s="97"/>
      <c r="AR58" s="102" t="s">
        <v>40</v>
      </c>
      <c r="AS58" s="103"/>
      <c r="AT58" s="102" t="s">
        <v>40</v>
      </c>
      <c r="AU58" s="103"/>
      <c r="AV58" s="102"/>
      <c r="AW58" s="103"/>
      <c r="AX58" s="100"/>
      <c r="AY58" s="98"/>
      <c r="AZ58" s="98"/>
      <c r="BA58" s="102"/>
      <c r="BB58" s="103"/>
      <c r="BC58" s="102" t="s">
        <v>40</v>
      </c>
      <c r="BD58" s="103"/>
      <c r="BE58" s="102" t="s">
        <v>39</v>
      </c>
      <c r="BF58" s="103"/>
      <c r="BG58" s="102" t="s">
        <v>40</v>
      </c>
      <c r="BH58" s="103"/>
      <c r="BI58" s="177" t="s">
        <v>97</v>
      </c>
      <c r="BJ58" s="178"/>
      <c r="BK58" s="102"/>
      <c r="BL58" s="103"/>
      <c r="BM58" s="102"/>
      <c r="BN58" s="103"/>
      <c r="BO58" s="102"/>
      <c r="BP58" s="103"/>
      <c r="BQ58" s="202">
        <f>SUM(BQ42,BQ59)</f>
        <v>100</v>
      </c>
      <c r="BR58" s="181"/>
    </row>
    <row r="59" spans="2:70" ht="20.100000000000001" customHeight="1" x14ac:dyDescent="0.15">
      <c r="B59" s="27"/>
      <c r="C59" s="104" t="s">
        <v>41</v>
      </c>
      <c r="D59" s="112"/>
      <c r="E59" s="113"/>
      <c r="F59" s="109"/>
      <c r="G59" s="110"/>
      <c r="H59" s="110"/>
      <c r="I59" s="112"/>
      <c r="J59" s="113"/>
      <c r="K59" s="188" t="s">
        <v>36</v>
      </c>
      <c r="L59" s="189"/>
      <c r="M59" s="186"/>
      <c r="N59" s="187"/>
      <c r="O59" s="188" t="s">
        <v>39</v>
      </c>
      <c r="P59" s="189"/>
      <c r="Q59" s="188" t="s">
        <v>72</v>
      </c>
      <c r="R59" s="189"/>
      <c r="S59" s="109"/>
      <c r="T59" s="110"/>
      <c r="U59" s="110"/>
      <c r="V59" s="112"/>
      <c r="W59" s="113"/>
      <c r="X59" s="188" t="s">
        <v>98</v>
      </c>
      <c r="Y59" s="189"/>
      <c r="Z59" s="188" t="s">
        <v>72</v>
      </c>
      <c r="AA59" s="189"/>
      <c r="AB59" s="112"/>
      <c r="AC59" s="113"/>
      <c r="AD59" s="112"/>
      <c r="AE59" s="113"/>
      <c r="AF59" s="112"/>
      <c r="AG59" s="113"/>
      <c r="AH59" s="112"/>
      <c r="AI59" s="113"/>
      <c r="AJ59" s="105"/>
      <c r="AK59" s="106"/>
      <c r="AL59" s="112"/>
      <c r="AM59" s="113"/>
      <c r="AN59" s="112"/>
      <c r="AO59" s="113"/>
      <c r="AP59" s="105"/>
      <c r="AQ59" s="106"/>
      <c r="AR59" s="112"/>
      <c r="AS59" s="113"/>
      <c r="AT59" s="112"/>
      <c r="AU59" s="113"/>
      <c r="AV59" s="112"/>
      <c r="AW59" s="113"/>
      <c r="AX59" s="109"/>
      <c r="AY59" s="110"/>
      <c r="AZ59" s="110"/>
      <c r="BA59" s="112"/>
      <c r="BB59" s="113"/>
      <c r="BC59" s="112"/>
      <c r="BD59" s="113"/>
      <c r="BE59" s="112"/>
      <c r="BF59" s="113"/>
      <c r="BG59" s="112"/>
      <c r="BH59" s="113"/>
      <c r="BI59" s="188" t="s">
        <v>99</v>
      </c>
      <c r="BJ59" s="189"/>
      <c r="BK59" s="112"/>
      <c r="BL59" s="113"/>
      <c r="BM59" s="112"/>
      <c r="BN59" s="113"/>
      <c r="BO59" s="112"/>
      <c r="BP59" s="113"/>
      <c r="BQ59" s="203">
        <f>SUM(D60:AI60)</f>
        <v>46</v>
      </c>
      <c r="BR59" s="204"/>
    </row>
    <row r="60" spans="2:70" s="126" customFormat="1" ht="20.100000000000001" customHeight="1" x14ac:dyDescent="0.15">
      <c r="B60" s="114"/>
      <c r="C60" s="115" t="s">
        <v>42</v>
      </c>
      <c r="D60" s="121"/>
      <c r="E60" s="122"/>
      <c r="F60" s="116"/>
      <c r="G60" s="118"/>
      <c r="H60" s="118"/>
      <c r="I60" s="121"/>
      <c r="J60" s="122"/>
      <c r="K60" s="121">
        <v>5</v>
      </c>
      <c r="L60" s="122"/>
      <c r="M60" s="121">
        <v>5</v>
      </c>
      <c r="N60" s="123"/>
      <c r="O60" s="193">
        <v>5</v>
      </c>
      <c r="P60" s="122"/>
      <c r="Q60" s="121">
        <v>5</v>
      </c>
      <c r="R60" s="122"/>
      <c r="S60" s="116"/>
      <c r="T60" s="118"/>
      <c r="U60" s="118"/>
      <c r="V60" s="121"/>
      <c r="W60" s="122"/>
      <c r="X60" s="121">
        <v>5</v>
      </c>
      <c r="Y60" s="123"/>
      <c r="Z60" s="193">
        <v>5</v>
      </c>
      <c r="AA60" s="122"/>
      <c r="AB60" s="121">
        <v>5</v>
      </c>
      <c r="AC60" s="122"/>
      <c r="AD60" s="121">
        <v>6</v>
      </c>
      <c r="AE60" s="122"/>
      <c r="AF60" s="121">
        <v>5</v>
      </c>
      <c r="AG60" s="122"/>
      <c r="AH60" s="121"/>
      <c r="AI60" s="122"/>
      <c r="AJ60" s="193"/>
      <c r="AK60" s="123"/>
      <c r="AL60" s="121">
        <v>5</v>
      </c>
      <c r="AM60" s="122"/>
      <c r="AN60" s="121"/>
      <c r="AO60" s="122"/>
      <c r="AP60" s="121">
        <v>0</v>
      </c>
      <c r="AQ60" s="123"/>
      <c r="AR60" s="121">
        <v>5</v>
      </c>
      <c r="AS60" s="123"/>
      <c r="AT60" s="193">
        <v>5</v>
      </c>
      <c r="AU60" s="122"/>
      <c r="AV60" s="121"/>
      <c r="AW60" s="122"/>
      <c r="AX60" s="116"/>
      <c r="AY60" s="118"/>
      <c r="AZ60" s="118"/>
      <c r="BA60" s="121"/>
      <c r="BB60" s="122"/>
      <c r="BC60" s="121">
        <v>5</v>
      </c>
      <c r="BD60" s="122"/>
      <c r="BE60" s="121">
        <v>5</v>
      </c>
      <c r="BF60" s="122"/>
      <c r="BG60" s="121">
        <v>5</v>
      </c>
      <c r="BH60" s="122"/>
      <c r="BI60" s="121">
        <v>6</v>
      </c>
      <c r="BJ60" s="122"/>
      <c r="BK60" s="121"/>
      <c r="BL60" s="122"/>
      <c r="BM60" s="121"/>
      <c r="BN60" s="122"/>
      <c r="BO60" s="121"/>
      <c r="BP60" s="122"/>
      <c r="BQ60" s="203">
        <f>SUM(AJ60:BP60)</f>
        <v>36</v>
      </c>
      <c r="BR60" s="204"/>
    </row>
    <row r="61" spans="2:70" ht="20.100000000000001" customHeight="1" x14ac:dyDescent="0.15">
      <c r="BQ61" s="8">
        <v>9</v>
      </c>
      <c r="BR61" s="8">
        <v>8</v>
      </c>
    </row>
    <row r="62" spans="2:70" ht="20.100000000000001" customHeight="1" x14ac:dyDescent="0.15">
      <c r="B62" s="19"/>
      <c r="C62" s="20" t="s">
        <v>2</v>
      </c>
      <c r="D62" s="21">
        <v>1</v>
      </c>
      <c r="E62" s="22"/>
      <c r="F62" s="23">
        <v>2</v>
      </c>
      <c r="G62" s="24"/>
      <c r="H62" s="23">
        <v>3</v>
      </c>
      <c r="I62" s="25"/>
      <c r="J62" s="24"/>
      <c r="K62" s="23">
        <v>4</v>
      </c>
      <c r="L62" s="24"/>
      <c r="M62" s="23">
        <v>5</v>
      </c>
      <c r="N62" s="25"/>
      <c r="O62" s="24"/>
      <c r="P62" s="23">
        <v>6</v>
      </c>
      <c r="Q62" s="25"/>
      <c r="R62" s="24"/>
      <c r="S62" s="23">
        <v>7</v>
      </c>
      <c r="T62" s="24"/>
      <c r="U62" s="23">
        <v>8</v>
      </c>
      <c r="V62" s="24"/>
      <c r="W62" s="23">
        <v>9</v>
      </c>
      <c r="X62" s="24"/>
      <c r="Y62" s="23">
        <v>10</v>
      </c>
      <c r="Z62" s="24"/>
      <c r="AA62" s="23">
        <v>11</v>
      </c>
      <c r="AB62" s="24"/>
      <c r="AC62" s="23">
        <v>12</v>
      </c>
      <c r="AD62" s="24"/>
      <c r="AE62" s="23">
        <v>13</v>
      </c>
      <c r="AF62" s="24"/>
      <c r="AG62" s="23">
        <v>14</v>
      </c>
      <c r="AH62" s="24"/>
      <c r="AI62" s="23">
        <v>15</v>
      </c>
      <c r="AJ62" s="24"/>
      <c r="AK62" s="23">
        <v>16</v>
      </c>
      <c r="AL62" s="24"/>
      <c r="AM62" s="23">
        <v>17</v>
      </c>
      <c r="AN62" s="24"/>
      <c r="AO62" s="23">
        <v>18</v>
      </c>
      <c r="AP62" s="24"/>
      <c r="AQ62" s="23">
        <v>19</v>
      </c>
      <c r="AR62" s="24"/>
      <c r="AS62" s="23">
        <v>20</v>
      </c>
      <c r="AT62" s="24"/>
      <c r="AU62" s="23">
        <v>21</v>
      </c>
      <c r="AV62" s="24"/>
      <c r="AW62" s="23">
        <v>22</v>
      </c>
      <c r="AX62" s="24"/>
      <c r="AY62" s="23">
        <v>23</v>
      </c>
      <c r="AZ62" s="24"/>
      <c r="BA62" s="23">
        <v>24</v>
      </c>
      <c r="BB62" s="24"/>
      <c r="BC62" s="23">
        <v>25</v>
      </c>
      <c r="BD62" s="24"/>
      <c r="BE62" s="23">
        <v>26</v>
      </c>
      <c r="BF62" s="24"/>
      <c r="BG62" s="23">
        <v>27</v>
      </c>
      <c r="BH62" s="24"/>
      <c r="BI62" s="23">
        <v>28</v>
      </c>
      <c r="BJ62" s="24"/>
      <c r="BK62" s="23">
        <f>IF(DAY(DATE($E$1,$J$1+3,1)+28)&lt;28,"",29)</f>
        <v>29</v>
      </c>
      <c r="BL62" s="24"/>
      <c r="BM62" s="23">
        <f>IF(DAY(DATE($E$1,$J$1+3,1)+29)&lt;28,"",30)</f>
        <v>30</v>
      </c>
      <c r="BN62" s="24"/>
      <c r="BO62" s="23">
        <f>IF(DAY(DATE($E$1,$J$1+3,1)+30)&lt;28,"",31)</f>
        <v>31</v>
      </c>
      <c r="BP62" s="26"/>
    </row>
    <row r="63" spans="2:70" ht="20.100000000000001" customHeight="1" x14ac:dyDescent="0.15">
      <c r="B63" s="27"/>
      <c r="C63" s="20" t="s">
        <v>10</v>
      </c>
      <c r="D63" s="28">
        <f>DATE($E$1,$J$1+3,1)</f>
        <v>41974</v>
      </c>
      <c r="E63" s="29"/>
      <c r="F63" s="30">
        <f>DATE($E$1,$J$1+3,1)+1</f>
        <v>41975</v>
      </c>
      <c r="G63" s="29"/>
      <c r="H63" s="30">
        <f>DATE($E$1,$J$1+3,1)+2</f>
        <v>41976</v>
      </c>
      <c r="I63" s="31"/>
      <c r="J63" s="29"/>
      <c r="K63" s="30">
        <f>DATE($E$1,$J$1+3,1)+3</f>
        <v>41977</v>
      </c>
      <c r="L63" s="29"/>
      <c r="M63" s="30">
        <f>DATE($E$1,$J$1+3,1)+4</f>
        <v>41978</v>
      </c>
      <c r="N63" s="31"/>
      <c r="O63" s="29"/>
      <c r="P63" s="30">
        <f>DATE($E$1,$J$1+3,1)+5</f>
        <v>41979</v>
      </c>
      <c r="Q63" s="31"/>
      <c r="R63" s="29"/>
      <c r="S63" s="30">
        <f>DATE($E$1,$J$1+3,1)+6</f>
        <v>41980</v>
      </c>
      <c r="T63" s="29"/>
      <c r="U63" s="30">
        <f>DATE($E$1,$J$1+3,1)+7</f>
        <v>41981</v>
      </c>
      <c r="V63" s="29"/>
      <c r="W63" s="30">
        <f>DATE($E$1,$J$1+3,1)+8</f>
        <v>41982</v>
      </c>
      <c r="X63" s="29"/>
      <c r="Y63" s="30">
        <f>DATE($E$1,$J$1+3,1)+9</f>
        <v>41983</v>
      </c>
      <c r="Z63" s="29"/>
      <c r="AA63" s="30">
        <f>DATE($E$1,$J$1+3,1)+10</f>
        <v>41984</v>
      </c>
      <c r="AB63" s="29"/>
      <c r="AC63" s="30">
        <f>DATE($E$1,$J$1+3,1)+11</f>
        <v>41985</v>
      </c>
      <c r="AD63" s="29"/>
      <c r="AE63" s="30">
        <f>DATE($E$1,$J$1+3,1)+12</f>
        <v>41986</v>
      </c>
      <c r="AF63" s="29"/>
      <c r="AG63" s="30">
        <f>DATE($E$1,$J$1+3,1)+13</f>
        <v>41987</v>
      </c>
      <c r="AH63" s="29"/>
      <c r="AI63" s="30">
        <f>DATE($E$1,$J$1+3,1)+14</f>
        <v>41988</v>
      </c>
      <c r="AJ63" s="29"/>
      <c r="AK63" s="30">
        <f>DATE($E$1,$J$1+3,1)+15</f>
        <v>41989</v>
      </c>
      <c r="AL63" s="29"/>
      <c r="AM63" s="30">
        <f>DATE($E$1,$J$1+3,1)+16</f>
        <v>41990</v>
      </c>
      <c r="AN63" s="29"/>
      <c r="AO63" s="30">
        <f>DATE($E$1,$J$1+3,1)+17</f>
        <v>41991</v>
      </c>
      <c r="AP63" s="29"/>
      <c r="AQ63" s="30">
        <f>DATE($E$1,$J$1+3,1)+18</f>
        <v>41992</v>
      </c>
      <c r="AR63" s="29"/>
      <c r="AS63" s="30">
        <f>DATE($E$1,$J$1+3,1)+19</f>
        <v>41993</v>
      </c>
      <c r="AT63" s="29"/>
      <c r="AU63" s="30">
        <f>DATE($E$1,$J$1+3,1)+20</f>
        <v>41994</v>
      </c>
      <c r="AV63" s="29"/>
      <c r="AW63" s="30">
        <f>DATE($E$1,$J$1+3,1)+21</f>
        <v>41995</v>
      </c>
      <c r="AX63" s="29"/>
      <c r="AY63" s="30">
        <f>DATE($E$1,$J$1+3,1)+22</f>
        <v>41996</v>
      </c>
      <c r="AZ63" s="29"/>
      <c r="BA63" s="30">
        <f>DATE($E$1,$J$1+3,1)+23</f>
        <v>41997</v>
      </c>
      <c r="BB63" s="29"/>
      <c r="BC63" s="30">
        <f>DATE($E$1,$J$1+3,1)+24</f>
        <v>41998</v>
      </c>
      <c r="BD63" s="29"/>
      <c r="BE63" s="30">
        <f>DATE($E$1,$J$1+3,1)+25</f>
        <v>41999</v>
      </c>
      <c r="BF63" s="29"/>
      <c r="BG63" s="30">
        <f>DATE($E$1,$J$1+3,1)+26</f>
        <v>42000</v>
      </c>
      <c r="BH63" s="29"/>
      <c r="BI63" s="30">
        <f>DATE($E$1,$J$1+3,1)+27</f>
        <v>42001</v>
      </c>
      <c r="BJ63" s="29"/>
      <c r="BK63" s="30">
        <f>IF(BK62="","",DATE($E$1,$J$1+3,1)+28)</f>
        <v>42002</v>
      </c>
      <c r="BL63" s="29"/>
      <c r="BM63" s="30">
        <f>IF(BM62="","",DATE($E$1,$J$1+3,1)+29)</f>
        <v>42003</v>
      </c>
      <c r="BN63" s="29"/>
      <c r="BO63" s="30">
        <f>IF(BO62="","",DATE($E$1,$J$1+3,1)+30)</f>
        <v>42004</v>
      </c>
      <c r="BP63" s="32"/>
    </row>
    <row r="64" spans="2:70" ht="16.5" customHeight="1" x14ac:dyDescent="0.15">
      <c r="B64" s="27"/>
      <c r="C64" s="33"/>
      <c r="D64" s="44" t="s">
        <v>47</v>
      </c>
      <c r="E64" s="45"/>
      <c r="F64" s="44" t="s">
        <v>47</v>
      </c>
      <c r="G64" s="45"/>
      <c r="H64" s="44" t="s">
        <v>47</v>
      </c>
      <c r="I64" s="127"/>
      <c r="J64" s="45"/>
      <c r="K64" s="44" t="s">
        <v>47</v>
      </c>
      <c r="L64" s="45"/>
      <c r="M64" s="44" t="s">
        <v>47</v>
      </c>
      <c r="N64" s="127"/>
      <c r="O64" s="45"/>
      <c r="P64" s="44"/>
      <c r="Q64" s="127"/>
      <c r="R64" s="45"/>
      <c r="S64" s="172"/>
      <c r="T64" s="173"/>
      <c r="U64" s="44" t="s">
        <v>47</v>
      </c>
      <c r="V64" s="45"/>
      <c r="W64" s="44" t="s">
        <v>47</v>
      </c>
      <c r="X64" s="45"/>
      <c r="Y64" s="44" t="s">
        <v>47</v>
      </c>
      <c r="Z64" s="45"/>
      <c r="AA64" s="44" t="s">
        <v>75</v>
      </c>
      <c r="AB64" s="45"/>
      <c r="AC64" s="44" t="s">
        <v>47</v>
      </c>
      <c r="AD64" s="45"/>
      <c r="AE64" s="38"/>
      <c r="AF64" s="37"/>
      <c r="AG64" s="38"/>
      <c r="AH64" s="37"/>
      <c r="AI64" s="44" t="s">
        <v>13</v>
      </c>
      <c r="AJ64" s="45"/>
      <c r="AK64" s="44" t="s">
        <v>75</v>
      </c>
      <c r="AL64" s="45"/>
      <c r="AM64" s="44" t="s">
        <v>47</v>
      </c>
      <c r="AN64" s="45"/>
      <c r="AO64" s="130" t="s">
        <v>100</v>
      </c>
      <c r="AP64" s="132"/>
      <c r="AQ64" s="44" t="s">
        <v>47</v>
      </c>
      <c r="AR64" s="45"/>
      <c r="AS64" s="38"/>
      <c r="AT64" s="37"/>
      <c r="AU64" s="38"/>
      <c r="AV64" s="37"/>
      <c r="AW64" s="44" t="s">
        <v>13</v>
      </c>
      <c r="AX64" s="45"/>
      <c r="AY64" s="38"/>
      <c r="AZ64" s="37"/>
      <c r="BA64" s="44" t="s">
        <v>13</v>
      </c>
      <c r="BB64" s="45"/>
      <c r="BC64" s="44" t="s">
        <v>13</v>
      </c>
      <c r="BD64" s="45"/>
      <c r="BE64" s="44" t="s">
        <v>13</v>
      </c>
      <c r="BF64" s="45"/>
      <c r="BG64" s="38"/>
      <c r="BH64" s="37"/>
      <c r="BI64" s="38"/>
      <c r="BJ64" s="37"/>
      <c r="BK64" s="38"/>
      <c r="BL64" s="37"/>
      <c r="BM64" s="38"/>
      <c r="BN64" s="37"/>
      <c r="BO64" s="38"/>
      <c r="BP64" s="37"/>
    </row>
    <row r="65" spans="2:71" ht="17.100000000000001" customHeight="1" x14ac:dyDescent="0.15">
      <c r="B65" s="27"/>
      <c r="C65" s="33"/>
      <c r="D65" s="58" t="s">
        <v>49</v>
      </c>
      <c r="E65" s="59"/>
      <c r="F65" s="58" t="s">
        <v>49</v>
      </c>
      <c r="G65" s="59"/>
      <c r="H65" s="58" t="s">
        <v>49</v>
      </c>
      <c r="I65" s="205"/>
      <c r="J65" s="59"/>
      <c r="K65" s="58" t="s">
        <v>49</v>
      </c>
      <c r="L65" s="59"/>
      <c r="M65" s="58" t="s">
        <v>49</v>
      </c>
      <c r="N65" s="205"/>
      <c r="O65" s="59"/>
      <c r="P65" s="136"/>
      <c r="Q65" s="137"/>
      <c r="R65" s="138"/>
      <c r="S65" s="206"/>
      <c r="T65" s="207"/>
      <c r="U65" s="58" t="s">
        <v>49</v>
      </c>
      <c r="V65" s="59"/>
      <c r="W65" s="58" t="s">
        <v>49</v>
      </c>
      <c r="X65" s="59"/>
      <c r="Y65" s="58" t="s">
        <v>49</v>
      </c>
      <c r="Z65" s="59"/>
      <c r="AA65" s="58" t="s">
        <v>79</v>
      </c>
      <c r="AB65" s="59"/>
      <c r="AC65" s="58" t="s">
        <v>49</v>
      </c>
      <c r="AD65" s="59"/>
      <c r="AE65" s="52"/>
      <c r="AF65" s="51"/>
      <c r="AG65" s="52"/>
      <c r="AH65" s="51"/>
      <c r="AI65" s="58" t="s">
        <v>15</v>
      </c>
      <c r="AJ65" s="59"/>
      <c r="AK65" s="58" t="s">
        <v>79</v>
      </c>
      <c r="AL65" s="59"/>
      <c r="AM65" s="58" t="s">
        <v>49</v>
      </c>
      <c r="AN65" s="59"/>
      <c r="AO65" s="143"/>
      <c r="AP65" s="145"/>
      <c r="AQ65" s="58" t="s">
        <v>49</v>
      </c>
      <c r="AR65" s="59"/>
      <c r="AS65" s="52"/>
      <c r="AT65" s="51"/>
      <c r="AU65" s="52"/>
      <c r="AV65" s="51"/>
      <c r="AW65" s="58" t="s">
        <v>15</v>
      </c>
      <c r="AX65" s="59"/>
      <c r="AY65" s="52"/>
      <c r="AZ65" s="51"/>
      <c r="BA65" s="58" t="s">
        <v>15</v>
      </c>
      <c r="BB65" s="59"/>
      <c r="BC65" s="58" t="s">
        <v>15</v>
      </c>
      <c r="BD65" s="59"/>
      <c r="BE65" s="58" t="s">
        <v>15</v>
      </c>
      <c r="BF65" s="59"/>
      <c r="BG65" s="52"/>
      <c r="BH65" s="51"/>
      <c r="BI65" s="52"/>
      <c r="BJ65" s="51"/>
      <c r="BK65" s="52"/>
      <c r="BL65" s="51"/>
      <c r="BM65" s="52"/>
      <c r="BN65" s="51"/>
      <c r="BO65" s="52"/>
      <c r="BP65" s="51"/>
    </row>
    <row r="66" spans="2:71" ht="17.100000000000001" customHeight="1" x14ac:dyDescent="0.15">
      <c r="B66" s="27"/>
      <c r="C66" s="33" t="s">
        <v>16</v>
      </c>
      <c r="D66" s="195" t="s">
        <v>101</v>
      </c>
      <c r="E66" s="196"/>
      <c r="F66" s="195" t="s">
        <v>102</v>
      </c>
      <c r="G66" s="196"/>
      <c r="H66" s="195" t="s">
        <v>103</v>
      </c>
      <c r="I66" s="208"/>
      <c r="J66" s="196"/>
      <c r="K66" s="195" t="s">
        <v>104</v>
      </c>
      <c r="L66" s="196"/>
      <c r="M66" s="195" t="s">
        <v>105</v>
      </c>
      <c r="N66" s="208"/>
      <c r="O66" s="196"/>
      <c r="P66" s="136"/>
      <c r="Q66" s="137"/>
      <c r="R66" s="138"/>
      <c r="S66" s="206"/>
      <c r="T66" s="207"/>
      <c r="U66" s="195" t="s">
        <v>106</v>
      </c>
      <c r="V66" s="196"/>
      <c r="W66" s="195" t="s">
        <v>107</v>
      </c>
      <c r="X66" s="196"/>
      <c r="Y66" s="195" t="s">
        <v>108</v>
      </c>
      <c r="Z66" s="196"/>
      <c r="AA66" s="195" t="s">
        <v>109</v>
      </c>
      <c r="AB66" s="196"/>
      <c r="AC66" s="195" t="s">
        <v>110</v>
      </c>
      <c r="AD66" s="196"/>
      <c r="AE66" s="52"/>
      <c r="AF66" s="51"/>
      <c r="AG66" s="52"/>
      <c r="AH66" s="51"/>
      <c r="AI66" s="195" t="s">
        <v>111</v>
      </c>
      <c r="AJ66" s="196"/>
      <c r="AK66" s="195" t="s">
        <v>112</v>
      </c>
      <c r="AL66" s="196"/>
      <c r="AM66" s="195" t="s">
        <v>113</v>
      </c>
      <c r="AN66" s="196"/>
      <c r="AO66" s="143"/>
      <c r="AP66" s="145"/>
      <c r="AQ66" s="195" t="s">
        <v>114</v>
      </c>
      <c r="AR66" s="196"/>
      <c r="AS66" s="52"/>
      <c r="AT66" s="51"/>
      <c r="AU66" s="52"/>
      <c r="AV66" s="51"/>
      <c r="AW66" s="195" t="s">
        <v>115</v>
      </c>
      <c r="AX66" s="196"/>
      <c r="AY66" s="52"/>
      <c r="AZ66" s="51"/>
      <c r="BA66" s="195" t="s">
        <v>116</v>
      </c>
      <c r="BB66" s="196"/>
      <c r="BC66" s="195" t="s">
        <v>117</v>
      </c>
      <c r="BD66" s="196"/>
      <c r="BE66" s="195" t="s">
        <v>118</v>
      </c>
      <c r="BF66" s="196"/>
      <c r="BG66" s="52"/>
      <c r="BH66" s="51"/>
      <c r="BI66" s="52"/>
      <c r="BJ66" s="51"/>
      <c r="BK66" s="52"/>
      <c r="BL66" s="51"/>
      <c r="BM66" s="52"/>
      <c r="BN66" s="51"/>
      <c r="BO66" s="52"/>
      <c r="BP66" s="51"/>
      <c r="BS66" s="209"/>
    </row>
    <row r="67" spans="2:71" ht="17.100000000000001" customHeight="1" x14ac:dyDescent="0.15">
      <c r="B67" s="66">
        <f>DATE($E$1,$J$1+3,1)</f>
        <v>41974</v>
      </c>
      <c r="C67" s="33"/>
      <c r="D67" s="195"/>
      <c r="E67" s="196"/>
      <c r="F67" s="195"/>
      <c r="G67" s="196"/>
      <c r="H67" s="195"/>
      <c r="I67" s="208"/>
      <c r="J67" s="196"/>
      <c r="K67" s="195"/>
      <c r="L67" s="196"/>
      <c r="M67" s="195"/>
      <c r="N67" s="208"/>
      <c r="O67" s="196"/>
      <c r="P67" s="136"/>
      <c r="Q67" s="137"/>
      <c r="R67" s="138"/>
      <c r="S67" s="206"/>
      <c r="T67" s="207"/>
      <c r="U67" s="195"/>
      <c r="V67" s="196"/>
      <c r="W67" s="195"/>
      <c r="X67" s="196"/>
      <c r="Y67" s="195"/>
      <c r="Z67" s="196"/>
      <c r="AA67" s="195"/>
      <c r="AB67" s="196"/>
      <c r="AC67" s="195"/>
      <c r="AD67" s="196"/>
      <c r="AE67" s="52"/>
      <c r="AF67" s="51"/>
      <c r="AG67" s="52"/>
      <c r="AH67" s="51"/>
      <c r="AI67" s="195"/>
      <c r="AJ67" s="196"/>
      <c r="AK67" s="195"/>
      <c r="AL67" s="196"/>
      <c r="AM67" s="195"/>
      <c r="AN67" s="196"/>
      <c r="AO67" s="143"/>
      <c r="AP67" s="145"/>
      <c r="AQ67" s="195"/>
      <c r="AR67" s="196"/>
      <c r="AS67" s="52"/>
      <c r="AT67" s="51"/>
      <c r="AU67" s="52"/>
      <c r="AV67" s="51"/>
      <c r="AW67" s="195"/>
      <c r="AX67" s="196"/>
      <c r="AY67" s="52"/>
      <c r="AZ67" s="51"/>
      <c r="BA67" s="195"/>
      <c r="BB67" s="196"/>
      <c r="BC67" s="195"/>
      <c r="BD67" s="196"/>
      <c r="BE67" s="195"/>
      <c r="BF67" s="196"/>
      <c r="BG67" s="52"/>
      <c r="BH67" s="51"/>
      <c r="BI67" s="52"/>
      <c r="BJ67" s="51"/>
      <c r="BK67" s="52"/>
      <c r="BL67" s="51"/>
      <c r="BM67" s="52"/>
      <c r="BN67" s="51"/>
      <c r="BO67" s="52"/>
      <c r="BP67" s="51"/>
    </row>
    <row r="68" spans="2:71" ht="17.100000000000001" customHeight="1" x14ac:dyDescent="0.15">
      <c r="B68" s="66"/>
      <c r="C68" s="33" t="s">
        <v>27</v>
      </c>
      <c r="D68" s="195"/>
      <c r="E68" s="196"/>
      <c r="F68" s="195"/>
      <c r="G68" s="196"/>
      <c r="H68" s="195"/>
      <c r="I68" s="208"/>
      <c r="J68" s="196"/>
      <c r="K68" s="195"/>
      <c r="L68" s="196"/>
      <c r="M68" s="195"/>
      <c r="N68" s="208"/>
      <c r="O68" s="196"/>
      <c r="P68" s="136"/>
      <c r="Q68" s="137"/>
      <c r="R68" s="138"/>
      <c r="S68" s="206"/>
      <c r="T68" s="207"/>
      <c r="U68" s="195"/>
      <c r="V68" s="196"/>
      <c r="W68" s="195"/>
      <c r="X68" s="196"/>
      <c r="Y68" s="195"/>
      <c r="Z68" s="196"/>
      <c r="AA68" s="195"/>
      <c r="AB68" s="196"/>
      <c r="AC68" s="195"/>
      <c r="AD68" s="196"/>
      <c r="AE68" s="52"/>
      <c r="AF68" s="51"/>
      <c r="AG68" s="52"/>
      <c r="AH68" s="51"/>
      <c r="AI68" s="195"/>
      <c r="AJ68" s="196"/>
      <c r="AK68" s="195"/>
      <c r="AL68" s="196"/>
      <c r="AM68" s="195"/>
      <c r="AN68" s="196"/>
      <c r="AO68" s="143"/>
      <c r="AP68" s="145"/>
      <c r="AQ68" s="195"/>
      <c r="AR68" s="196"/>
      <c r="AS68" s="52"/>
      <c r="AT68" s="51"/>
      <c r="AU68" s="52"/>
      <c r="AV68" s="51"/>
      <c r="AW68" s="195"/>
      <c r="AX68" s="196"/>
      <c r="AY68" s="52"/>
      <c r="AZ68" s="51"/>
      <c r="BA68" s="195"/>
      <c r="BB68" s="196"/>
      <c r="BC68" s="195"/>
      <c r="BD68" s="196"/>
      <c r="BE68" s="195"/>
      <c r="BF68" s="196"/>
      <c r="BG68" s="52"/>
      <c r="BH68" s="51"/>
      <c r="BI68" s="52"/>
      <c r="BJ68" s="51"/>
      <c r="BK68" s="52"/>
      <c r="BL68" s="51"/>
      <c r="BM68" s="52"/>
      <c r="BN68" s="51"/>
      <c r="BO68" s="52"/>
      <c r="BP68" s="51"/>
    </row>
    <row r="69" spans="2:71" ht="17.100000000000001" customHeight="1" x14ac:dyDescent="0.15">
      <c r="B69" s="67" t="s">
        <v>28</v>
      </c>
      <c r="C69" s="33"/>
      <c r="D69" s="195"/>
      <c r="E69" s="196"/>
      <c r="F69" s="195"/>
      <c r="G69" s="196"/>
      <c r="H69" s="195"/>
      <c r="I69" s="208"/>
      <c r="J69" s="196"/>
      <c r="K69" s="195"/>
      <c r="L69" s="196"/>
      <c r="M69" s="195"/>
      <c r="N69" s="208"/>
      <c r="O69" s="196"/>
      <c r="P69" s="136"/>
      <c r="Q69" s="137"/>
      <c r="R69" s="138"/>
      <c r="S69" s="206"/>
      <c r="T69" s="207"/>
      <c r="U69" s="195"/>
      <c r="V69" s="196"/>
      <c r="W69" s="195"/>
      <c r="X69" s="196"/>
      <c r="Y69" s="195"/>
      <c r="Z69" s="196"/>
      <c r="AA69" s="195"/>
      <c r="AB69" s="196"/>
      <c r="AC69" s="195"/>
      <c r="AD69" s="196"/>
      <c r="AE69" s="52"/>
      <c r="AF69" s="51"/>
      <c r="AG69" s="52"/>
      <c r="AH69" s="51"/>
      <c r="AI69" s="195"/>
      <c r="AJ69" s="196"/>
      <c r="AK69" s="195"/>
      <c r="AL69" s="196"/>
      <c r="AM69" s="195"/>
      <c r="AN69" s="196"/>
      <c r="AO69" s="143"/>
      <c r="AP69" s="145"/>
      <c r="AQ69" s="195"/>
      <c r="AR69" s="196"/>
      <c r="AS69" s="52"/>
      <c r="AT69" s="51"/>
      <c r="AU69" s="52"/>
      <c r="AV69" s="51"/>
      <c r="AW69" s="195"/>
      <c r="AX69" s="196"/>
      <c r="AY69" s="52"/>
      <c r="AZ69" s="51"/>
      <c r="BA69" s="195"/>
      <c r="BB69" s="196"/>
      <c r="BC69" s="195"/>
      <c r="BD69" s="196"/>
      <c r="BE69" s="195"/>
      <c r="BF69" s="196"/>
      <c r="BG69" s="52"/>
      <c r="BH69" s="51"/>
      <c r="BI69" s="52"/>
      <c r="BJ69" s="51"/>
      <c r="BK69" s="52"/>
      <c r="BL69" s="51"/>
      <c r="BM69" s="52"/>
      <c r="BN69" s="51"/>
      <c r="BO69" s="52"/>
      <c r="BP69" s="51"/>
    </row>
    <row r="70" spans="2:71" ht="17.100000000000001" customHeight="1" x14ac:dyDescent="0.15">
      <c r="B70" s="67"/>
      <c r="C70" s="33" t="s">
        <v>29</v>
      </c>
      <c r="D70" s="195"/>
      <c r="E70" s="196"/>
      <c r="F70" s="195"/>
      <c r="G70" s="196"/>
      <c r="H70" s="195"/>
      <c r="I70" s="208"/>
      <c r="J70" s="196"/>
      <c r="K70" s="195"/>
      <c r="L70" s="196"/>
      <c r="M70" s="195"/>
      <c r="N70" s="208"/>
      <c r="O70" s="196"/>
      <c r="P70" s="136"/>
      <c r="Q70" s="137"/>
      <c r="R70" s="138"/>
      <c r="S70" s="206"/>
      <c r="T70" s="207"/>
      <c r="U70" s="195"/>
      <c r="V70" s="196"/>
      <c r="W70" s="195"/>
      <c r="X70" s="196"/>
      <c r="Y70" s="195"/>
      <c r="Z70" s="196"/>
      <c r="AA70" s="195"/>
      <c r="AB70" s="196"/>
      <c r="AC70" s="195"/>
      <c r="AD70" s="196"/>
      <c r="AE70" s="52"/>
      <c r="AF70" s="51"/>
      <c r="AG70" s="52"/>
      <c r="AH70" s="51"/>
      <c r="AI70" s="195"/>
      <c r="AJ70" s="196"/>
      <c r="AK70" s="195"/>
      <c r="AL70" s="196"/>
      <c r="AM70" s="195"/>
      <c r="AN70" s="196"/>
      <c r="AO70" s="143"/>
      <c r="AP70" s="145"/>
      <c r="AQ70" s="195"/>
      <c r="AR70" s="196"/>
      <c r="AS70" s="52"/>
      <c r="AT70" s="51"/>
      <c r="AU70" s="52"/>
      <c r="AV70" s="51"/>
      <c r="AW70" s="195"/>
      <c r="AX70" s="196"/>
      <c r="AY70" s="52"/>
      <c r="AZ70" s="51"/>
      <c r="BA70" s="195"/>
      <c r="BB70" s="196"/>
      <c r="BC70" s="195"/>
      <c r="BD70" s="196"/>
      <c r="BE70" s="195"/>
      <c r="BF70" s="196"/>
      <c r="BG70" s="52"/>
      <c r="BH70" s="51"/>
      <c r="BI70" s="52"/>
      <c r="BJ70" s="51"/>
      <c r="BK70" s="52"/>
      <c r="BL70" s="51"/>
      <c r="BM70" s="52"/>
      <c r="BN70" s="51"/>
      <c r="BO70" s="52"/>
      <c r="BP70" s="51"/>
    </row>
    <row r="71" spans="2:71" ht="17.100000000000001" customHeight="1" x14ac:dyDescent="0.15">
      <c r="B71" s="68"/>
      <c r="C71" s="33"/>
      <c r="D71" s="195"/>
      <c r="E71" s="196"/>
      <c r="F71" s="195"/>
      <c r="G71" s="196"/>
      <c r="H71" s="195"/>
      <c r="I71" s="208"/>
      <c r="J71" s="196"/>
      <c r="K71" s="195"/>
      <c r="L71" s="196"/>
      <c r="M71" s="195"/>
      <c r="N71" s="208"/>
      <c r="O71" s="196"/>
      <c r="P71" s="136"/>
      <c r="Q71" s="137"/>
      <c r="R71" s="138"/>
      <c r="S71" s="206"/>
      <c r="T71" s="207"/>
      <c r="U71" s="195"/>
      <c r="V71" s="196"/>
      <c r="W71" s="195"/>
      <c r="X71" s="196"/>
      <c r="Y71" s="195"/>
      <c r="Z71" s="196"/>
      <c r="AA71" s="195"/>
      <c r="AB71" s="196"/>
      <c r="AC71" s="195"/>
      <c r="AD71" s="196"/>
      <c r="AE71" s="52"/>
      <c r="AF71" s="51"/>
      <c r="AG71" s="52"/>
      <c r="AH71" s="51"/>
      <c r="AI71" s="195"/>
      <c r="AJ71" s="196"/>
      <c r="AK71" s="195"/>
      <c r="AL71" s="196"/>
      <c r="AM71" s="195"/>
      <c r="AN71" s="196"/>
      <c r="AO71" s="143"/>
      <c r="AP71" s="145"/>
      <c r="AQ71" s="195"/>
      <c r="AR71" s="196"/>
      <c r="AS71" s="52"/>
      <c r="AT71" s="51"/>
      <c r="AU71" s="52"/>
      <c r="AV71" s="51"/>
      <c r="AW71" s="195"/>
      <c r="AX71" s="196"/>
      <c r="AY71" s="52"/>
      <c r="AZ71" s="51"/>
      <c r="BA71" s="195"/>
      <c r="BB71" s="196"/>
      <c r="BC71" s="195"/>
      <c r="BD71" s="196"/>
      <c r="BE71" s="195"/>
      <c r="BF71" s="196"/>
      <c r="BG71" s="52"/>
      <c r="BH71" s="51"/>
      <c r="BI71" s="52"/>
      <c r="BJ71" s="51"/>
      <c r="BK71" s="52"/>
      <c r="BL71" s="51"/>
      <c r="BM71" s="52"/>
      <c r="BN71" s="51"/>
      <c r="BO71" s="52"/>
      <c r="BP71" s="51"/>
    </row>
    <row r="72" spans="2:71" ht="17.100000000000001" customHeight="1" x14ac:dyDescent="0.15">
      <c r="B72" s="27"/>
      <c r="C72" s="33" t="s">
        <v>30</v>
      </c>
      <c r="D72" s="195"/>
      <c r="E72" s="196"/>
      <c r="F72" s="195"/>
      <c r="G72" s="196"/>
      <c r="H72" s="195"/>
      <c r="I72" s="208"/>
      <c r="J72" s="196"/>
      <c r="K72" s="195"/>
      <c r="L72" s="196"/>
      <c r="M72" s="195"/>
      <c r="N72" s="208"/>
      <c r="O72" s="196"/>
      <c r="P72" s="136"/>
      <c r="Q72" s="137"/>
      <c r="R72" s="138"/>
      <c r="S72" s="206"/>
      <c r="T72" s="207"/>
      <c r="U72" s="195"/>
      <c r="V72" s="196"/>
      <c r="W72" s="195"/>
      <c r="X72" s="196"/>
      <c r="Y72" s="195"/>
      <c r="Z72" s="196"/>
      <c r="AA72" s="195"/>
      <c r="AB72" s="196"/>
      <c r="AC72" s="195"/>
      <c r="AD72" s="196"/>
      <c r="AE72" s="52"/>
      <c r="AF72" s="51"/>
      <c r="AG72" s="52"/>
      <c r="AH72" s="51"/>
      <c r="AI72" s="195"/>
      <c r="AJ72" s="196"/>
      <c r="AK72" s="195"/>
      <c r="AL72" s="196"/>
      <c r="AM72" s="195"/>
      <c r="AN72" s="196"/>
      <c r="AO72" s="143"/>
      <c r="AP72" s="145"/>
      <c r="AQ72" s="195"/>
      <c r="AR72" s="196"/>
      <c r="AS72" s="52"/>
      <c r="AT72" s="51"/>
      <c r="AU72" s="52"/>
      <c r="AV72" s="51"/>
      <c r="AW72" s="195"/>
      <c r="AX72" s="196"/>
      <c r="AY72" s="52"/>
      <c r="AZ72" s="51"/>
      <c r="BA72" s="195"/>
      <c r="BB72" s="196"/>
      <c r="BC72" s="195"/>
      <c r="BD72" s="196"/>
      <c r="BE72" s="195"/>
      <c r="BF72" s="196"/>
      <c r="BG72" s="52"/>
      <c r="BH72" s="51"/>
      <c r="BI72" s="52"/>
      <c r="BJ72" s="51"/>
      <c r="BK72" s="52"/>
      <c r="BL72" s="51"/>
      <c r="BM72" s="52"/>
      <c r="BN72" s="51"/>
      <c r="BO72" s="52"/>
      <c r="BP72" s="51"/>
    </row>
    <row r="73" spans="2:71" ht="50.1" customHeight="1" x14ac:dyDescent="0.15">
      <c r="B73" s="27"/>
      <c r="C73" s="33"/>
      <c r="D73" s="195"/>
      <c r="E73" s="196"/>
      <c r="F73" s="195"/>
      <c r="G73" s="196"/>
      <c r="H73" s="195"/>
      <c r="I73" s="208"/>
      <c r="J73" s="196"/>
      <c r="K73" s="195"/>
      <c r="L73" s="196"/>
      <c r="M73" s="195"/>
      <c r="N73" s="208"/>
      <c r="O73" s="196"/>
      <c r="P73" s="136"/>
      <c r="Q73" s="137"/>
      <c r="R73" s="138"/>
      <c r="S73" s="206"/>
      <c r="T73" s="207"/>
      <c r="U73" s="195"/>
      <c r="V73" s="196"/>
      <c r="W73" s="195"/>
      <c r="X73" s="196"/>
      <c r="Y73" s="195"/>
      <c r="Z73" s="196"/>
      <c r="AA73" s="195"/>
      <c r="AB73" s="196"/>
      <c r="AC73" s="195"/>
      <c r="AD73" s="196"/>
      <c r="AE73" s="52"/>
      <c r="AF73" s="51"/>
      <c r="AG73" s="52"/>
      <c r="AH73" s="51"/>
      <c r="AI73" s="195"/>
      <c r="AJ73" s="196"/>
      <c r="AK73" s="195"/>
      <c r="AL73" s="196"/>
      <c r="AM73" s="195"/>
      <c r="AN73" s="196"/>
      <c r="AO73" s="143"/>
      <c r="AP73" s="145"/>
      <c r="AQ73" s="195"/>
      <c r="AR73" s="196"/>
      <c r="AS73" s="52"/>
      <c r="AT73" s="51"/>
      <c r="AU73" s="52"/>
      <c r="AV73" s="51"/>
      <c r="AW73" s="195"/>
      <c r="AX73" s="196"/>
      <c r="AY73" s="52"/>
      <c r="AZ73" s="51"/>
      <c r="BA73" s="195"/>
      <c r="BB73" s="196"/>
      <c r="BC73" s="195"/>
      <c r="BD73" s="196"/>
      <c r="BE73" s="195"/>
      <c r="BF73" s="196"/>
      <c r="BG73" s="52"/>
      <c r="BH73" s="51"/>
      <c r="BI73" s="52"/>
      <c r="BJ73" s="51"/>
      <c r="BK73" s="52"/>
      <c r="BL73" s="51"/>
      <c r="BM73" s="52"/>
      <c r="BN73" s="51"/>
      <c r="BO73" s="52"/>
      <c r="BP73" s="51"/>
    </row>
    <row r="74" spans="2:71" ht="17.100000000000001" customHeight="1" x14ac:dyDescent="0.15">
      <c r="B74" s="27"/>
      <c r="C74" s="33"/>
      <c r="D74" s="197"/>
      <c r="E74" s="198"/>
      <c r="F74" s="197"/>
      <c r="G74" s="198"/>
      <c r="H74" s="197"/>
      <c r="I74" s="210"/>
      <c r="J74" s="198"/>
      <c r="K74" s="197"/>
      <c r="L74" s="198"/>
      <c r="M74" s="197"/>
      <c r="N74" s="210"/>
      <c r="O74" s="198"/>
      <c r="P74" s="156"/>
      <c r="Q74" s="157"/>
      <c r="R74" s="158"/>
      <c r="S74" s="183"/>
      <c r="T74" s="184"/>
      <c r="U74" s="197"/>
      <c r="V74" s="198"/>
      <c r="W74" s="197"/>
      <c r="X74" s="198"/>
      <c r="Y74" s="197"/>
      <c r="Z74" s="198"/>
      <c r="AA74" s="197"/>
      <c r="AB74" s="198"/>
      <c r="AC74" s="197"/>
      <c r="AD74" s="198"/>
      <c r="AE74" s="52"/>
      <c r="AF74" s="74"/>
      <c r="AG74" s="52"/>
      <c r="AH74" s="74"/>
      <c r="AI74" s="197"/>
      <c r="AJ74" s="198"/>
      <c r="AK74" s="197"/>
      <c r="AL74" s="198"/>
      <c r="AM74" s="197"/>
      <c r="AN74" s="198"/>
      <c r="AO74" s="161"/>
      <c r="AP74" s="163"/>
      <c r="AQ74" s="197"/>
      <c r="AR74" s="198"/>
      <c r="AS74" s="52"/>
      <c r="AT74" s="51"/>
      <c r="AU74" s="52"/>
      <c r="AV74" s="51"/>
      <c r="AW74" s="197"/>
      <c r="AX74" s="198"/>
      <c r="AY74" s="52"/>
      <c r="AZ74" s="51"/>
      <c r="BA74" s="197"/>
      <c r="BB74" s="198"/>
      <c r="BC74" s="197"/>
      <c r="BD74" s="198"/>
      <c r="BE74" s="197"/>
      <c r="BF74" s="198"/>
      <c r="BG74" s="52"/>
      <c r="BH74" s="51"/>
      <c r="BI74" s="52"/>
      <c r="BJ74" s="51"/>
      <c r="BK74" s="52"/>
      <c r="BL74" s="51"/>
      <c r="BM74" s="52"/>
      <c r="BN74" s="51"/>
      <c r="BO74" s="52"/>
      <c r="BP74" s="51"/>
    </row>
    <row r="75" spans="2:71" ht="20.100000000000001" customHeight="1" x14ac:dyDescent="0.15">
      <c r="B75" s="27"/>
      <c r="C75" s="115" t="s">
        <v>31</v>
      </c>
      <c r="D75" s="85"/>
      <c r="E75" s="86"/>
      <c r="F75" s="85"/>
      <c r="G75" s="86"/>
      <c r="H75" s="167"/>
      <c r="I75" s="211"/>
      <c r="J75" s="168"/>
      <c r="K75" s="167"/>
      <c r="L75" s="168"/>
      <c r="M75" s="167"/>
      <c r="N75" s="211"/>
      <c r="O75" s="168"/>
      <c r="P75" s="167"/>
      <c r="Q75" s="211"/>
      <c r="R75" s="168"/>
      <c r="S75" s="212"/>
      <c r="T75" s="213"/>
      <c r="U75" s="85"/>
      <c r="V75" s="86"/>
      <c r="W75" s="85"/>
      <c r="X75" s="86"/>
      <c r="Y75" s="167"/>
      <c r="Z75" s="168"/>
      <c r="AA75" s="85"/>
      <c r="AB75" s="86"/>
      <c r="AC75" s="85"/>
      <c r="AD75" s="86"/>
      <c r="AE75" s="199"/>
      <c r="AF75" s="200"/>
      <c r="AG75" s="199"/>
      <c r="AH75" s="200"/>
      <c r="AI75" s="85"/>
      <c r="AJ75" s="86"/>
      <c r="AK75" s="85"/>
      <c r="AL75" s="86"/>
      <c r="AM75" s="85"/>
      <c r="AN75" s="86"/>
      <c r="AO75" s="93"/>
      <c r="AP75" s="94"/>
      <c r="AQ75" s="85"/>
      <c r="AR75" s="86"/>
      <c r="AS75" s="93"/>
      <c r="AT75" s="94"/>
      <c r="AU75" s="93"/>
      <c r="AV75" s="94"/>
      <c r="AW75" s="85"/>
      <c r="AX75" s="86" t="s">
        <v>32</v>
      </c>
      <c r="AY75" s="93"/>
      <c r="AZ75" s="94"/>
      <c r="BA75" s="85"/>
      <c r="BB75" s="86"/>
      <c r="BC75" s="85"/>
      <c r="BD75" s="86"/>
      <c r="BE75" s="85"/>
      <c r="BF75" s="86"/>
      <c r="BG75" s="85"/>
      <c r="BH75" s="86"/>
      <c r="BI75" s="93"/>
      <c r="BJ75" s="94"/>
      <c r="BK75" s="93"/>
      <c r="BL75" s="94"/>
      <c r="BM75" s="93"/>
      <c r="BN75" s="94"/>
      <c r="BO75" s="93"/>
      <c r="BP75" s="94"/>
    </row>
    <row r="76" spans="2:71" ht="20.100000000000001" customHeight="1" x14ac:dyDescent="0.15">
      <c r="B76" s="27"/>
      <c r="C76" s="95" t="s">
        <v>33</v>
      </c>
      <c r="D76" s="177" t="s">
        <v>119</v>
      </c>
      <c r="E76" s="178"/>
      <c r="F76" s="177" t="s">
        <v>119</v>
      </c>
      <c r="G76" s="178"/>
      <c r="H76" s="180" t="s">
        <v>120</v>
      </c>
      <c r="I76" s="214"/>
      <c r="J76" s="215"/>
      <c r="K76" s="177" t="s">
        <v>119</v>
      </c>
      <c r="L76" s="214"/>
      <c r="M76" s="180" t="s">
        <v>99</v>
      </c>
      <c r="N76" s="214"/>
      <c r="O76" s="215"/>
      <c r="P76" s="102"/>
      <c r="Q76" s="174"/>
      <c r="R76" s="103"/>
      <c r="S76" s="96"/>
      <c r="T76" s="97"/>
      <c r="U76" s="177" t="s">
        <v>119</v>
      </c>
      <c r="V76" s="178"/>
      <c r="W76" s="177" t="s">
        <v>99</v>
      </c>
      <c r="X76" s="178"/>
      <c r="Y76" s="214" t="s">
        <v>120</v>
      </c>
      <c r="Z76" s="178"/>
      <c r="AA76" s="102" t="s">
        <v>39</v>
      </c>
      <c r="AB76" s="103"/>
      <c r="AC76" s="177" t="s">
        <v>120</v>
      </c>
      <c r="AD76" s="178"/>
      <c r="AE76" s="216"/>
      <c r="AF76" s="217"/>
      <c r="AG76" s="216"/>
      <c r="AH76" s="217"/>
      <c r="AI76" s="102" t="s">
        <v>39</v>
      </c>
      <c r="AJ76" s="103"/>
      <c r="AK76" s="102" t="s">
        <v>71</v>
      </c>
      <c r="AL76" s="103"/>
      <c r="AM76" s="177" t="s">
        <v>119</v>
      </c>
      <c r="AN76" s="178"/>
      <c r="AO76" s="100"/>
      <c r="AP76" s="99"/>
      <c r="AQ76" s="177" t="s">
        <v>97</v>
      </c>
      <c r="AR76" s="178"/>
      <c r="AS76" s="100"/>
      <c r="AT76" s="99"/>
      <c r="AU76" s="100"/>
      <c r="AV76" s="99"/>
      <c r="AW76" s="102" t="s">
        <v>36</v>
      </c>
      <c r="AX76" s="103"/>
      <c r="AY76" s="100"/>
      <c r="AZ76" s="99"/>
      <c r="BA76" s="102" t="s">
        <v>39</v>
      </c>
      <c r="BB76" s="103"/>
      <c r="BC76" s="102" t="s">
        <v>36</v>
      </c>
      <c r="BD76" s="103"/>
      <c r="BE76" s="102" t="s">
        <v>39</v>
      </c>
      <c r="BF76" s="103"/>
      <c r="BG76" s="102"/>
      <c r="BH76" s="103"/>
      <c r="BI76" s="100"/>
      <c r="BJ76" s="99"/>
      <c r="BK76" s="100"/>
      <c r="BL76" s="99"/>
      <c r="BM76" s="100"/>
      <c r="BN76" s="99"/>
      <c r="BO76" s="100"/>
      <c r="BP76" s="99"/>
      <c r="BQ76" s="202">
        <f>SUM(BQ60,BQ77)</f>
        <v>100</v>
      </c>
      <c r="BR76" s="182"/>
    </row>
    <row r="77" spans="2:71" ht="20.100000000000001" customHeight="1" x14ac:dyDescent="0.15">
      <c r="B77" s="27"/>
      <c r="C77" s="104" t="s">
        <v>41</v>
      </c>
      <c r="D77" s="188" t="s">
        <v>36</v>
      </c>
      <c r="E77" s="189"/>
      <c r="F77" s="188" t="s">
        <v>36</v>
      </c>
      <c r="G77" s="189"/>
      <c r="H77" s="191" t="s">
        <v>36</v>
      </c>
      <c r="I77" s="218"/>
      <c r="J77" s="219"/>
      <c r="K77" s="188" t="s">
        <v>36</v>
      </c>
      <c r="L77" s="218"/>
      <c r="M77" s="191" t="s">
        <v>98</v>
      </c>
      <c r="N77" s="218"/>
      <c r="O77" s="219"/>
      <c r="P77" s="112"/>
      <c r="Q77" s="185"/>
      <c r="R77" s="113"/>
      <c r="S77" s="105"/>
      <c r="T77" s="106"/>
      <c r="U77" s="188" t="s">
        <v>36</v>
      </c>
      <c r="V77" s="189"/>
      <c r="W77" s="188" t="s">
        <v>36</v>
      </c>
      <c r="X77" s="189"/>
      <c r="Y77" s="218" t="s">
        <v>36</v>
      </c>
      <c r="Z77" s="189"/>
      <c r="AA77" s="112"/>
      <c r="AB77" s="113"/>
      <c r="AC77" s="188" t="s">
        <v>98</v>
      </c>
      <c r="AD77" s="189"/>
      <c r="AE77" s="220"/>
      <c r="AF77" s="221"/>
      <c r="AG77" s="220"/>
      <c r="AH77" s="221"/>
      <c r="AI77" s="112"/>
      <c r="AJ77" s="113"/>
      <c r="AK77" s="112"/>
      <c r="AL77" s="113"/>
      <c r="AM77" s="188" t="s">
        <v>120</v>
      </c>
      <c r="AN77" s="189"/>
      <c r="AO77" s="109"/>
      <c r="AP77" s="108"/>
      <c r="AQ77" s="188" t="s">
        <v>99</v>
      </c>
      <c r="AR77" s="189"/>
      <c r="AS77" s="109"/>
      <c r="AT77" s="108"/>
      <c r="AU77" s="109"/>
      <c r="AV77" s="108"/>
      <c r="AW77" s="112"/>
      <c r="AX77" s="113"/>
      <c r="AY77" s="109"/>
      <c r="AZ77" s="108"/>
      <c r="BA77" s="112"/>
      <c r="BB77" s="113"/>
      <c r="BC77" s="112"/>
      <c r="BD77" s="113"/>
      <c r="BE77" s="112"/>
      <c r="BF77" s="113"/>
      <c r="BG77" s="112"/>
      <c r="BH77" s="113"/>
      <c r="BI77" s="109"/>
      <c r="BJ77" s="108"/>
      <c r="BK77" s="109"/>
      <c r="BL77" s="108"/>
      <c r="BM77" s="109"/>
      <c r="BN77" s="108"/>
      <c r="BO77" s="109"/>
      <c r="BP77" s="108"/>
      <c r="BQ77" s="203">
        <f>SUM(D78:AJ78)</f>
        <v>64</v>
      </c>
      <c r="BR77" s="204"/>
    </row>
    <row r="78" spans="2:71" s="126" customFormat="1" ht="20.100000000000001" customHeight="1" x14ac:dyDescent="0.15">
      <c r="B78" s="114"/>
      <c r="C78" s="115" t="s">
        <v>42</v>
      </c>
      <c r="D78" s="121">
        <v>6</v>
      </c>
      <c r="E78" s="122"/>
      <c r="F78" s="121">
        <v>6</v>
      </c>
      <c r="G78" s="122"/>
      <c r="H78" s="193">
        <v>6</v>
      </c>
      <c r="I78" s="192"/>
      <c r="J78" s="122"/>
      <c r="K78" s="121">
        <v>6</v>
      </c>
      <c r="L78" s="122"/>
      <c r="M78" s="121">
        <v>6</v>
      </c>
      <c r="N78" s="192"/>
      <c r="O78" s="123"/>
      <c r="P78" s="121"/>
      <c r="Q78" s="192"/>
      <c r="R78" s="123"/>
      <c r="S78" s="121"/>
      <c r="T78" s="122"/>
      <c r="U78" s="121">
        <v>6</v>
      </c>
      <c r="V78" s="122"/>
      <c r="W78" s="121">
        <v>6</v>
      </c>
      <c r="X78" s="122"/>
      <c r="Y78" s="121">
        <v>6</v>
      </c>
      <c r="Z78" s="122"/>
      <c r="AA78" s="121">
        <v>5</v>
      </c>
      <c r="AB78" s="122"/>
      <c r="AC78" s="121">
        <v>6</v>
      </c>
      <c r="AD78" s="122"/>
      <c r="AE78" s="222"/>
      <c r="AF78" s="222"/>
      <c r="AG78" s="222"/>
      <c r="AH78" s="222"/>
      <c r="AI78" s="121">
        <v>5</v>
      </c>
      <c r="AJ78" s="122"/>
      <c r="AK78" s="121">
        <v>5</v>
      </c>
      <c r="AL78" s="122"/>
      <c r="AM78" s="121">
        <v>5</v>
      </c>
      <c r="AN78" s="122"/>
      <c r="AO78" s="116"/>
      <c r="AP78" s="117"/>
      <c r="AQ78" s="121">
        <v>5</v>
      </c>
      <c r="AR78" s="122"/>
      <c r="AS78" s="116"/>
      <c r="AT78" s="117"/>
      <c r="AU78" s="116"/>
      <c r="AV78" s="117"/>
      <c r="AW78" s="121">
        <v>5</v>
      </c>
      <c r="AX78" s="122"/>
      <c r="AY78" s="116"/>
      <c r="AZ78" s="117"/>
      <c r="BA78" s="121">
        <v>5</v>
      </c>
      <c r="BB78" s="122"/>
      <c r="BC78" s="121">
        <v>5</v>
      </c>
      <c r="BD78" s="122"/>
      <c r="BE78" s="121">
        <v>5</v>
      </c>
      <c r="BF78" s="122"/>
      <c r="BG78" s="121"/>
      <c r="BH78" s="122"/>
      <c r="BI78" s="116"/>
      <c r="BJ78" s="117"/>
      <c r="BK78" s="116"/>
      <c r="BL78" s="117"/>
      <c r="BM78" s="116"/>
      <c r="BN78" s="117"/>
      <c r="BO78" s="116"/>
      <c r="BP78" s="117"/>
      <c r="BQ78" s="203">
        <f>SUM(AK78:BP78)</f>
        <v>35</v>
      </c>
      <c r="BR78" s="204"/>
    </row>
    <row r="79" spans="2:71" ht="12.75" customHeight="1" x14ac:dyDescent="0.15">
      <c r="BQ79" s="8">
        <v>11</v>
      </c>
      <c r="BR79" s="8">
        <v>7</v>
      </c>
    </row>
    <row r="80" spans="2:71" ht="17.100000000000001" customHeight="1" x14ac:dyDescent="0.15">
      <c r="B80" s="19"/>
      <c r="C80" s="20" t="s">
        <v>2</v>
      </c>
      <c r="D80" s="21">
        <v>1</v>
      </c>
      <c r="E80" s="223"/>
      <c r="F80" s="22"/>
      <c r="G80" s="23">
        <v>2</v>
      </c>
      <c r="H80" s="25"/>
      <c r="I80" s="24"/>
      <c r="J80" s="23">
        <v>3</v>
      </c>
      <c r="K80" s="24"/>
      <c r="L80" s="23">
        <v>4</v>
      </c>
      <c r="M80" s="24"/>
      <c r="N80" s="23">
        <v>5</v>
      </c>
      <c r="O80" s="25"/>
      <c r="P80" s="23">
        <v>6</v>
      </c>
      <c r="Q80" s="24"/>
      <c r="R80" s="23">
        <v>7</v>
      </c>
      <c r="S80" s="24"/>
      <c r="T80" s="23">
        <v>8</v>
      </c>
      <c r="U80" s="24"/>
      <c r="V80" s="23">
        <v>9</v>
      </c>
      <c r="W80" s="24"/>
      <c r="X80" s="23">
        <v>10</v>
      </c>
      <c r="Y80" s="25"/>
      <c r="Z80" s="24"/>
      <c r="AA80" s="23">
        <v>11</v>
      </c>
      <c r="AB80" s="24"/>
      <c r="AC80" s="23">
        <v>12</v>
      </c>
      <c r="AD80" s="24"/>
      <c r="AE80" s="23">
        <v>13</v>
      </c>
      <c r="AF80" s="24"/>
      <c r="AG80" s="23">
        <v>14</v>
      </c>
      <c r="AH80" s="24"/>
      <c r="AI80" s="23">
        <v>15</v>
      </c>
      <c r="AJ80" s="24"/>
      <c r="AK80" s="23">
        <v>16</v>
      </c>
      <c r="AL80" s="24"/>
      <c r="AM80" s="23">
        <v>17</v>
      </c>
      <c r="AN80" s="24"/>
      <c r="AO80" s="23">
        <v>18</v>
      </c>
      <c r="AP80" s="24"/>
      <c r="AQ80" s="23">
        <v>19</v>
      </c>
      <c r="AR80" s="24"/>
      <c r="AS80" s="23">
        <v>20</v>
      </c>
      <c r="AT80" s="24"/>
      <c r="AU80" s="23">
        <v>21</v>
      </c>
      <c r="AV80" s="24"/>
      <c r="AW80" s="23">
        <v>22</v>
      </c>
      <c r="AX80" s="24"/>
      <c r="AY80" s="23">
        <v>23</v>
      </c>
      <c r="AZ80" s="24"/>
      <c r="BA80" s="23">
        <v>24</v>
      </c>
      <c r="BB80" s="24"/>
      <c r="BC80" s="23">
        <v>25</v>
      </c>
      <c r="BD80" s="24"/>
      <c r="BE80" s="23">
        <v>26</v>
      </c>
      <c r="BF80" s="24"/>
      <c r="BG80" s="23">
        <v>27</v>
      </c>
      <c r="BH80" s="24"/>
      <c r="BI80" s="23">
        <v>28</v>
      </c>
      <c r="BJ80" s="24"/>
      <c r="BK80" s="23">
        <f>IF(DAY(DATE($E$1,$J$1+4,1)+28)&lt;28,"",29)</f>
        <v>29</v>
      </c>
      <c r="BL80" s="24"/>
      <c r="BM80" s="23">
        <f>IF(DAY(DATE($E$1,$J$1+4,1)+29)&lt;28,"",30)</f>
        <v>30</v>
      </c>
      <c r="BN80" s="24"/>
      <c r="BO80" s="23">
        <f>IF(DAY(DATE($E$1,$J$1+4,1)+30)&lt;28,"",31)</f>
        <v>31</v>
      </c>
      <c r="BP80" s="26"/>
      <c r="BQ80" s="224">
        <f>SUM(BR25,BQ43,BR43,BQ61,BR61,BQ79)</f>
        <v>59</v>
      </c>
      <c r="BR80" s="225"/>
    </row>
    <row r="81" spans="2:70" ht="17.100000000000001" customHeight="1" x14ac:dyDescent="0.15">
      <c r="B81" s="27"/>
      <c r="C81" s="20" t="s">
        <v>10</v>
      </c>
      <c r="D81" s="28">
        <f>DATE($E$1,$J$1+4,1)</f>
        <v>42005</v>
      </c>
      <c r="E81" s="31"/>
      <c r="F81" s="29"/>
      <c r="G81" s="30">
        <f>DATE($E$1,$J$1+4,1)+1</f>
        <v>42006</v>
      </c>
      <c r="H81" s="31"/>
      <c r="I81" s="29"/>
      <c r="J81" s="30">
        <f>DATE($E$1,$J$1+4,1)+2</f>
        <v>42007</v>
      </c>
      <c r="K81" s="29"/>
      <c r="L81" s="30">
        <f>DATE($E$1,$J$1+4,1)+3</f>
        <v>42008</v>
      </c>
      <c r="M81" s="29"/>
      <c r="N81" s="30">
        <f>DATE($E$1,$J$1+4,1)+4</f>
        <v>42009</v>
      </c>
      <c r="O81" s="31"/>
      <c r="P81" s="30">
        <f>DATE($E$1,$J$1+4,1)+5</f>
        <v>42010</v>
      </c>
      <c r="Q81" s="29"/>
      <c r="R81" s="30">
        <f>DATE($E$1,$J$1+4,1)+6</f>
        <v>42011</v>
      </c>
      <c r="S81" s="29"/>
      <c r="T81" s="30">
        <f>DATE($E$1,$J$1+4,1)+7</f>
        <v>42012</v>
      </c>
      <c r="U81" s="29"/>
      <c r="V81" s="30">
        <f>DATE($E$1,$J$1+4,1)+8</f>
        <v>42013</v>
      </c>
      <c r="W81" s="29"/>
      <c r="X81" s="30">
        <f>DATE($E$1,$J$1+4,1)+9</f>
        <v>42014</v>
      </c>
      <c r="Y81" s="31"/>
      <c r="Z81" s="29"/>
      <c r="AA81" s="30">
        <f>DATE($E$1,$J$1+4,1)+10</f>
        <v>42015</v>
      </c>
      <c r="AB81" s="29"/>
      <c r="AC81" s="30">
        <f>DATE($E$1,$J$1+4,1)+11</f>
        <v>42016</v>
      </c>
      <c r="AD81" s="29"/>
      <c r="AE81" s="30">
        <f>DATE($E$1,$J$1+4,1)+12</f>
        <v>42017</v>
      </c>
      <c r="AF81" s="29"/>
      <c r="AG81" s="30">
        <f>DATE($E$1,$J$1+4,1)+13</f>
        <v>42018</v>
      </c>
      <c r="AH81" s="29"/>
      <c r="AI81" s="30">
        <f>DATE($E$1,$J$1+4,1)+14</f>
        <v>42019</v>
      </c>
      <c r="AJ81" s="29"/>
      <c r="AK81" s="30">
        <f>DATE($E$1,$J$1+4,1)+15</f>
        <v>42020</v>
      </c>
      <c r="AL81" s="29"/>
      <c r="AM81" s="30">
        <f>DATE($E$1,$J$1+4,1)+16</f>
        <v>42021</v>
      </c>
      <c r="AN81" s="29"/>
      <c r="AO81" s="30">
        <f>DATE($E$1,$J$1+4,1)+17</f>
        <v>42022</v>
      </c>
      <c r="AP81" s="29"/>
      <c r="AQ81" s="30">
        <f>DATE($E$1,$J$1+4,1)+18</f>
        <v>42023</v>
      </c>
      <c r="AR81" s="29"/>
      <c r="AS81" s="30">
        <f>DATE($E$1,$J$1+4,1)+19</f>
        <v>42024</v>
      </c>
      <c r="AT81" s="29"/>
      <c r="AU81" s="30">
        <f>DATE($E$1,$J$1+4,1)+20</f>
        <v>42025</v>
      </c>
      <c r="AV81" s="29"/>
      <c r="AW81" s="30">
        <f>DATE($E$1,$J$1+4,1)+21</f>
        <v>42026</v>
      </c>
      <c r="AX81" s="29"/>
      <c r="AY81" s="30">
        <f>DATE($E$1,$J$1+4,1)+22</f>
        <v>42027</v>
      </c>
      <c r="AZ81" s="29"/>
      <c r="BA81" s="30">
        <f>DATE($E$1,$J$1+4,1)+23</f>
        <v>42028</v>
      </c>
      <c r="BB81" s="29"/>
      <c r="BC81" s="30">
        <f>DATE($E$1,$J$1+4,1)+24</f>
        <v>42029</v>
      </c>
      <c r="BD81" s="29"/>
      <c r="BE81" s="30">
        <f>DATE($E$1,$J$1+4,1)+25</f>
        <v>42030</v>
      </c>
      <c r="BF81" s="29"/>
      <c r="BG81" s="30">
        <f>DATE($E$1,$J$1+4,1)+26</f>
        <v>42031</v>
      </c>
      <c r="BH81" s="29"/>
      <c r="BI81" s="30">
        <f>DATE($E$1,$J$1+4,1)+27</f>
        <v>42032</v>
      </c>
      <c r="BJ81" s="29"/>
      <c r="BK81" s="30">
        <f>IF(BK80="","",DATE($E$1,$J$1+4,1)+28)</f>
        <v>42033</v>
      </c>
      <c r="BL81" s="29"/>
      <c r="BM81" s="30">
        <f>IF(BM80="","",DATE($E$1,$J$1+4,1)+29)</f>
        <v>42034</v>
      </c>
      <c r="BN81" s="29"/>
      <c r="BO81" s="30">
        <f>IF(BO80="","",DATE($E$1,$J$1+4,1)+30)</f>
        <v>42035</v>
      </c>
      <c r="BP81" s="32"/>
      <c r="BQ81" s="226">
        <f>SUM(BQ76,BQ58,BQ40)</f>
        <v>300</v>
      </c>
      <c r="BR81" s="225"/>
    </row>
    <row r="82" spans="2:70" ht="17.100000000000001" customHeight="1" x14ac:dyDescent="0.15">
      <c r="B82" s="27"/>
      <c r="C82" s="33"/>
      <c r="D82" s="44"/>
      <c r="E82" s="127"/>
      <c r="F82" s="45"/>
      <c r="G82" s="44"/>
      <c r="H82" s="127"/>
      <c r="I82" s="45"/>
      <c r="J82" s="172"/>
      <c r="K82" s="173"/>
      <c r="L82" s="172"/>
      <c r="M82" s="173"/>
      <c r="N82" s="44" t="s">
        <v>13</v>
      </c>
      <c r="O82" s="45"/>
      <c r="P82" s="44" t="s">
        <v>13</v>
      </c>
      <c r="Q82" s="45"/>
      <c r="R82" s="44" t="s">
        <v>13</v>
      </c>
      <c r="S82" s="45"/>
      <c r="T82" s="34" t="s">
        <v>45</v>
      </c>
      <c r="U82" s="35"/>
      <c r="V82" s="42" t="s">
        <v>121</v>
      </c>
      <c r="W82" s="227" t="s">
        <v>47</v>
      </c>
      <c r="X82" s="44"/>
      <c r="Y82" s="127"/>
      <c r="Z82" s="45"/>
      <c r="AA82" s="172"/>
      <c r="AB82" s="173"/>
      <c r="AC82" s="172"/>
      <c r="AD82" s="173"/>
      <c r="AE82" s="44" t="s">
        <v>13</v>
      </c>
      <c r="AF82" s="45"/>
      <c r="AG82" s="44" t="s">
        <v>13</v>
      </c>
      <c r="AH82" s="45"/>
      <c r="AI82" s="44" t="s">
        <v>13</v>
      </c>
      <c r="AJ82" s="45"/>
      <c r="AK82" s="44" t="s">
        <v>13</v>
      </c>
      <c r="AL82" s="45"/>
      <c r="AM82" s="172"/>
      <c r="AN82" s="173"/>
      <c r="AO82" s="172"/>
      <c r="AP82" s="173"/>
      <c r="AQ82" s="44" t="s">
        <v>13</v>
      </c>
      <c r="AR82" s="45"/>
      <c r="AS82" s="130" t="s">
        <v>122</v>
      </c>
      <c r="AT82" s="132"/>
      <c r="AU82" s="44" t="s">
        <v>13</v>
      </c>
      <c r="AV82" s="45"/>
      <c r="AW82" s="44" t="s">
        <v>13</v>
      </c>
      <c r="AX82" s="45"/>
      <c r="AY82" s="44" t="s">
        <v>13</v>
      </c>
      <c r="AZ82" s="45"/>
      <c r="BA82" s="172"/>
      <c r="BB82" s="173"/>
      <c r="BC82" s="172"/>
      <c r="BD82" s="173"/>
      <c r="BE82" s="44" t="s">
        <v>13</v>
      </c>
      <c r="BF82" s="45"/>
      <c r="BG82" s="44" t="s">
        <v>13</v>
      </c>
      <c r="BH82" s="45"/>
      <c r="BI82" s="44" t="s">
        <v>13</v>
      </c>
      <c r="BJ82" s="45"/>
      <c r="BK82" s="44" t="s">
        <v>13</v>
      </c>
      <c r="BL82" s="45"/>
      <c r="BM82" s="127" t="s">
        <v>13</v>
      </c>
      <c r="BN82" s="45"/>
      <c r="BO82" s="172"/>
      <c r="BP82" s="173"/>
    </row>
    <row r="83" spans="2:70" ht="17.100000000000001" customHeight="1" x14ac:dyDescent="0.15">
      <c r="B83" s="27"/>
      <c r="C83" s="33"/>
      <c r="D83" s="136"/>
      <c r="E83" s="137"/>
      <c r="F83" s="138"/>
      <c r="G83" s="136"/>
      <c r="H83" s="137"/>
      <c r="I83" s="138"/>
      <c r="J83" s="206"/>
      <c r="K83" s="207"/>
      <c r="L83" s="206"/>
      <c r="M83" s="207"/>
      <c r="N83" s="58" t="s">
        <v>15</v>
      </c>
      <c r="O83" s="59"/>
      <c r="P83" s="58" t="s">
        <v>15</v>
      </c>
      <c r="Q83" s="59"/>
      <c r="R83" s="58" t="s">
        <v>15</v>
      </c>
      <c r="S83" s="59"/>
      <c r="T83" s="48" t="s">
        <v>48</v>
      </c>
      <c r="U83" s="49"/>
      <c r="V83" s="56"/>
      <c r="W83" s="228" t="s">
        <v>49</v>
      </c>
      <c r="X83" s="136"/>
      <c r="Y83" s="137"/>
      <c r="Z83" s="138"/>
      <c r="AA83" s="206"/>
      <c r="AB83" s="207"/>
      <c r="AC83" s="206"/>
      <c r="AD83" s="207"/>
      <c r="AE83" s="58" t="s">
        <v>15</v>
      </c>
      <c r="AF83" s="59"/>
      <c r="AG83" s="58" t="s">
        <v>15</v>
      </c>
      <c r="AH83" s="59"/>
      <c r="AI83" s="58" t="s">
        <v>15</v>
      </c>
      <c r="AJ83" s="59"/>
      <c r="AK83" s="58" t="s">
        <v>15</v>
      </c>
      <c r="AL83" s="59"/>
      <c r="AM83" s="206"/>
      <c r="AN83" s="207"/>
      <c r="AO83" s="206"/>
      <c r="AP83" s="207"/>
      <c r="AQ83" s="58" t="s">
        <v>15</v>
      </c>
      <c r="AR83" s="59"/>
      <c r="AS83" s="143"/>
      <c r="AT83" s="145"/>
      <c r="AU83" s="58" t="s">
        <v>15</v>
      </c>
      <c r="AV83" s="59"/>
      <c r="AW83" s="58" t="s">
        <v>15</v>
      </c>
      <c r="AX83" s="59"/>
      <c r="AY83" s="58" t="s">
        <v>15</v>
      </c>
      <c r="AZ83" s="59"/>
      <c r="BA83" s="206"/>
      <c r="BB83" s="207"/>
      <c r="BC83" s="206"/>
      <c r="BD83" s="207"/>
      <c r="BE83" s="58" t="s">
        <v>15</v>
      </c>
      <c r="BF83" s="59"/>
      <c r="BG83" s="229" t="s">
        <v>15</v>
      </c>
      <c r="BH83" s="230"/>
      <c r="BI83" s="58" t="s">
        <v>15</v>
      </c>
      <c r="BJ83" s="59"/>
      <c r="BK83" s="58" t="s">
        <v>15</v>
      </c>
      <c r="BL83" s="59"/>
      <c r="BM83" s="205" t="s">
        <v>15</v>
      </c>
      <c r="BN83" s="59"/>
      <c r="BO83" s="206"/>
      <c r="BP83" s="207"/>
    </row>
    <row r="84" spans="2:70" ht="17.100000000000001" customHeight="1" x14ac:dyDescent="0.15">
      <c r="B84" s="27"/>
      <c r="C84" s="33" t="s">
        <v>16</v>
      </c>
      <c r="D84" s="136"/>
      <c r="E84" s="137"/>
      <c r="F84" s="138"/>
      <c r="G84" s="136"/>
      <c r="H84" s="137"/>
      <c r="I84" s="138"/>
      <c r="J84" s="206"/>
      <c r="K84" s="207"/>
      <c r="L84" s="206"/>
      <c r="M84" s="207"/>
      <c r="N84" s="195" t="s">
        <v>123</v>
      </c>
      <c r="O84" s="196"/>
      <c r="P84" s="195" t="s">
        <v>124</v>
      </c>
      <c r="Q84" s="196"/>
      <c r="R84" s="195" t="s">
        <v>125</v>
      </c>
      <c r="S84" s="196"/>
      <c r="T84" s="147" t="s">
        <v>126</v>
      </c>
      <c r="U84" s="148"/>
      <c r="V84" s="56"/>
      <c r="W84" s="65" t="s">
        <v>127</v>
      </c>
      <c r="X84" s="136"/>
      <c r="Y84" s="137"/>
      <c r="Z84" s="138"/>
      <c r="AA84" s="206"/>
      <c r="AB84" s="207"/>
      <c r="AC84" s="206"/>
      <c r="AD84" s="207"/>
      <c r="AE84" s="195" t="s">
        <v>128</v>
      </c>
      <c r="AF84" s="196"/>
      <c r="AG84" s="195" t="s">
        <v>129</v>
      </c>
      <c r="AH84" s="196"/>
      <c r="AI84" s="195" t="s">
        <v>130</v>
      </c>
      <c r="AJ84" s="196"/>
      <c r="AK84" s="195" t="s">
        <v>131</v>
      </c>
      <c r="AL84" s="196"/>
      <c r="AM84" s="206"/>
      <c r="AN84" s="207"/>
      <c r="AO84" s="206"/>
      <c r="AP84" s="207"/>
      <c r="AQ84" s="195" t="s">
        <v>132</v>
      </c>
      <c r="AR84" s="196"/>
      <c r="AS84" s="143"/>
      <c r="AT84" s="145"/>
      <c r="AU84" s="195" t="s">
        <v>133</v>
      </c>
      <c r="AV84" s="196"/>
      <c r="AW84" s="195" t="s">
        <v>134</v>
      </c>
      <c r="AX84" s="196"/>
      <c r="AY84" s="195" t="s">
        <v>135</v>
      </c>
      <c r="AZ84" s="196"/>
      <c r="BA84" s="206"/>
      <c r="BB84" s="207"/>
      <c r="BC84" s="206"/>
      <c r="BD84" s="207"/>
      <c r="BE84" s="195" t="s">
        <v>136</v>
      </c>
      <c r="BF84" s="196"/>
      <c r="BG84" s="195" t="s">
        <v>137</v>
      </c>
      <c r="BH84" s="196"/>
      <c r="BI84" s="195" t="s">
        <v>138</v>
      </c>
      <c r="BJ84" s="196"/>
      <c r="BK84" s="195" t="s">
        <v>139</v>
      </c>
      <c r="BL84" s="196"/>
      <c r="BM84" s="208" t="s">
        <v>140</v>
      </c>
      <c r="BN84" s="196"/>
      <c r="BO84" s="206"/>
      <c r="BP84" s="207"/>
    </row>
    <row r="85" spans="2:70" ht="17.100000000000001" customHeight="1" x14ac:dyDescent="0.15">
      <c r="B85" s="66">
        <f>DATE($E$1,$J$1+4,1)</f>
        <v>42005</v>
      </c>
      <c r="C85" s="33"/>
      <c r="D85" s="136"/>
      <c r="E85" s="137"/>
      <c r="F85" s="138"/>
      <c r="G85" s="136"/>
      <c r="H85" s="137"/>
      <c r="I85" s="138"/>
      <c r="J85" s="206"/>
      <c r="K85" s="207"/>
      <c r="L85" s="206"/>
      <c r="M85" s="207"/>
      <c r="N85" s="195"/>
      <c r="O85" s="196"/>
      <c r="P85" s="195"/>
      <c r="Q85" s="196"/>
      <c r="R85" s="195"/>
      <c r="S85" s="196"/>
      <c r="T85" s="147"/>
      <c r="U85" s="148"/>
      <c r="V85" s="56"/>
      <c r="W85" s="65"/>
      <c r="X85" s="136"/>
      <c r="Y85" s="137"/>
      <c r="Z85" s="138"/>
      <c r="AA85" s="206"/>
      <c r="AB85" s="207"/>
      <c r="AC85" s="206"/>
      <c r="AD85" s="207"/>
      <c r="AE85" s="195"/>
      <c r="AF85" s="196"/>
      <c r="AG85" s="195"/>
      <c r="AH85" s="196"/>
      <c r="AI85" s="195"/>
      <c r="AJ85" s="196"/>
      <c r="AK85" s="195"/>
      <c r="AL85" s="196"/>
      <c r="AM85" s="206"/>
      <c r="AN85" s="207"/>
      <c r="AO85" s="206"/>
      <c r="AP85" s="207"/>
      <c r="AQ85" s="195"/>
      <c r="AR85" s="196"/>
      <c r="AS85" s="143"/>
      <c r="AT85" s="145"/>
      <c r="AU85" s="195"/>
      <c r="AV85" s="196"/>
      <c r="AW85" s="195"/>
      <c r="AX85" s="196"/>
      <c r="AY85" s="195"/>
      <c r="AZ85" s="196"/>
      <c r="BA85" s="206"/>
      <c r="BB85" s="207"/>
      <c r="BC85" s="206"/>
      <c r="BD85" s="207"/>
      <c r="BE85" s="195"/>
      <c r="BF85" s="196"/>
      <c r="BG85" s="195"/>
      <c r="BH85" s="196"/>
      <c r="BI85" s="195"/>
      <c r="BJ85" s="196"/>
      <c r="BK85" s="195"/>
      <c r="BL85" s="196"/>
      <c r="BM85" s="208"/>
      <c r="BN85" s="196"/>
      <c r="BO85" s="206"/>
      <c r="BP85" s="207"/>
    </row>
    <row r="86" spans="2:70" ht="17.100000000000001" customHeight="1" x14ac:dyDescent="0.15">
      <c r="B86" s="66"/>
      <c r="C86" s="33" t="s">
        <v>27</v>
      </c>
      <c r="D86" s="136"/>
      <c r="E86" s="137"/>
      <c r="F86" s="138"/>
      <c r="G86" s="136"/>
      <c r="H86" s="137"/>
      <c r="I86" s="138"/>
      <c r="J86" s="206"/>
      <c r="K86" s="207"/>
      <c r="L86" s="206"/>
      <c r="M86" s="207"/>
      <c r="N86" s="195"/>
      <c r="O86" s="196"/>
      <c r="P86" s="195"/>
      <c r="Q86" s="196"/>
      <c r="R86" s="195"/>
      <c r="S86" s="196"/>
      <c r="T86" s="147"/>
      <c r="U86" s="148"/>
      <c r="V86" s="56"/>
      <c r="W86" s="65"/>
      <c r="X86" s="136"/>
      <c r="Y86" s="137"/>
      <c r="Z86" s="138"/>
      <c r="AA86" s="206"/>
      <c r="AB86" s="207"/>
      <c r="AC86" s="206"/>
      <c r="AD86" s="207"/>
      <c r="AE86" s="195"/>
      <c r="AF86" s="196"/>
      <c r="AG86" s="195"/>
      <c r="AH86" s="196"/>
      <c r="AI86" s="195"/>
      <c r="AJ86" s="196"/>
      <c r="AK86" s="195"/>
      <c r="AL86" s="196"/>
      <c r="AM86" s="206"/>
      <c r="AN86" s="207"/>
      <c r="AO86" s="206"/>
      <c r="AP86" s="207"/>
      <c r="AQ86" s="195"/>
      <c r="AR86" s="196"/>
      <c r="AS86" s="143"/>
      <c r="AT86" s="145"/>
      <c r="AU86" s="195"/>
      <c r="AV86" s="196"/>
      <c r="AW86" s="195"/>
      <c r="AX86" s="196"/>
      <c r="AY86" s="195"/>
      <c r="AZ86" s="196"/>
      <c r="BA86" s="206"/>
      <c r="BB86" s="207"/>
      <c r="BC86" s="206"/>
      <c r="BD86" s="207"/>
      <c r="BE86" s="195"/>
      <c r="BF86" s="196"/>
      <c r="BG86" s="195"/>
      <c r="BH86" s="196"/>
      <c r="BI86" s="195"/>
      <c r="BJ86" s="196"/>
      <c r="BK86" s="195"/>
      <c r="BL86" s="196"/>
      <c r="BM86" s="208"/>
      <c r="BN86" s="196"/>
      <c r="BO86" s="206"/>
      <c r="BP86" s="207"/>
    </row>
    <row r="87" spans="2:70" ht="17.100000000000001" customHeight="1" x14ac:dyDescent="0.15">
      <c r="B87" s="67" t="s">
        <v>28</v>
      </c>
      <c r="C87" s="33"/>
      <c r="D87" s="136"/>
      <c r="E87" s="137"/>
      <c r="F87" s="138"/>
      <c r="G87" s="136"/>
      <c r="H87" s="137"/>
      <c r="I87" s="138"/>
      <c r="J87" s="206"/>
      <c r="K87" s="207"/>
      <c r="L87" s="206"/>
      <c r="M87" s="207"/>
      <c r="N87" s="195"/>
      <c r="O87" s="196"/>
      <c r="P87" s="195"/>
      <c r="Q87" s="196"/>
      <c r="R87" s="195"/>
      <c r="S87" s="196"/>
      <c r="T87" s="147"/>
      <c r="U87" s="148"/>
      <c r="V87" s="56"/>
      <c r="W87" s="65"/>
      <c r="X87" s="136"/>
      <c r="Y87" s="137"/>
      <c r="Z87" s="138"/>
      <c r="AA87" s="206"/>
      <c r="AB87" s="207"/>
      <c r="AC87" s="206"/>
      <c r="AD87" s="207"/>
      <c r="AE87" s="195"/>
      <c r="AF87" s="196"/>
      <c r="AG87" s="195"/>
      <c r="AH87" s="196"/>
      <c r="AI87" s="195"/>
      <c r="AJ87" s="196"/>
      <c r="AK87" s="195"/>
      <c r="AL87" s="196"/>
      <c r="AM87" s="206"/>
      <c r="AN87" s="207"/>
      <c r="AO87" s="206"/>
      <c r="AP87" s="207"/>
      <c r="AQ87" s="195"/>
      <c r="AR87" s="196"/>
      <c r="AS87" s="143"/>
      <c r="AT87" s="145"/>
      <c r="AU87" s="195"/>
      <c r="AV87" s="196"/>
      <c r="AW87" s="195"/>
      <c r="AX87" s="196"/>
      <c r="AY87" s="195"/>
      <c r="AZ87" s="196"/>
      <c r="BA87" s="206"/>
      <c r="BB87" s="207"/>
      <c r="BC87" s="206"/>
      <c r="BD87" s="207"/>
      <c r="BE87" s="195"/>
      <c r="BF87" s="196"/>
      <c r="BG87" s="195"/>
      <c r="BH87" s="196"/>
      <c r="BI87" s="195"/>
      <c r="BJ87" s="196"/>
      <c r="BK87" s="195"/>
      <c r="BL87" s="196"/>
      <c r="BM87" s="208"/>
      <c r="BN87" s="196"/>
      <c r="BO87" s="206"/>
      <c r="BP87" s="207"/>
    </row>
    <row r="88" spans="2:70" ht="17.100000000000001" customHeight="1" x14ac:dyDescent="0.15">
      <c r="B88" s="67"/>
      <c r="C88" s="33" t="s">
        <v>29</v>
      </c>
      <c r="D88" s="136"/>
      <c r="E88" s="137"/>
      <c r="F88" s="138"/>
      <c r="G88" s="136"/>
      <c r="H88" s="137"/>
      <c r="I88" s="138"/>
      <c r="J88" s="206"/>
      <c r="K88" s="207"/>
      <c r="L88" s="206"/>
      <c r="M88" s="207"/>
      <c r="N88" s="195"/>
      <c r="O88" s="196"/>
      <c r="P88" s="195"/>
      <c r="Q88" s="196"/>
      <c r="R88" s="195"/>
      <c r="S88" s="196"/>
      <c r="T88" s="147"/>
      <c r="U88" s="148"/>
      <c r="V88" s="56"/>
      <c r="W88" s="65"/>
      <c r="X88" s="136"/>
      <c r="Y88" s="137"/>
      <c r="Z88" s="138"/>
      <c r="AA88" s="206"/>
      <c r="AB88" s="207"/>
      <c r="AC88" s="206"/>
      <c r="AD88" s="207"/>
      <c r="AE88" s="195"/>
      <c r="AF88" s="196"/>
      <c r="AG88" s="195"/>
      <c r="AH88" s="196"/>
      <c r="AI88" s="195"/>
      <c r="AJ88" s="196"/>
      <c r="AK88" s="195"/>
      <c r="AL88" s="196"/>
      <c r="AM88" s="206"/>
      <c r="AN88" s="207"/>
      <c r="AO88" s="206"/>
      <c r="AP88" s="207"/>
      <c r="AQ88" s="195"/>
      <c r="AR88" s="196"/>
      <c r="AS88" s="143"/>
      <c r="AT88" s="145"/>
      <c r="AU88" s="195"/>
      <c r="AV88" s="196"/>
      <c r="AW88" s="195"/>
      <c r="AX88" s="196"/>
      <c r="AY88" s="195"/>
      <c r="AZ88" s="196"/>
      <c r="BA88" s="206"/>
      <c r="BB88" s="207"/>
      <c r="BC88" s="206"/>
      <c r="BD88" s="207"/>
      <c r="BE88" s="195"/>
      <c r="BF88" s="196"/>
      <c r="BG88" s="195"/>
      <c r="BH88" s="196"/>
      <c r="BI88" s="195"/>
      <c r="BJ88" s="196"/>
      <c r="BK88" s="195"/>
      <c r="BL88" s="196"/>
      <c r="BM88" s="208"/>
      <c r="BN88" s="196"/>
      <c r="BO88" s="206"/>
      <c r="BP88" s="207"/>
    </row>
    <row r="89" spans="2:70" ht="17.100000000000001" customHeight="1" x14ac:dyDescent="0.15">
      <c r="B89" s="68"/>
      <c r="C89" s="33"/>
      <c r="D89" s="136"/>
      <c r="E89" s="137"/>
      <c r="F89" s="138"/>
      <c r="G89" s="136"/>
      <c r="H89" s="137"/>
      <c r="I89" s="138"/>
      <c r="J89" s="206"/>
      <c r="K89" s="207"/>
      <c r="L89" s="206"/>
      <c r="M89" s="207"/>
      <c r="N89" s="195"/>
      <c r="O89" s="196"/>
      <c r="P89" s="195"/>
      <c r="Q89" s="196"/>
      <c r="R89" s="195"/>
      <c r="S89" s="196"/>
      <c r="T89" s="147"/>
      <c r="U89" s="148"/>
      <c r="V89" s="56"/>
      <c r="W89" s="65"/>
      <c r="X89" s="136"/>
      <c r="Y89" s="137"/>
      <c r="Z89" s="138"/>
      <c r="AA89" s="206"/>
      <c r="AB89" s="207"/>
      <c r="AC89" s="206"/>
      <c r="AD89" s="207"/>
      <c r="AE89" s="195"/>
      <c r="AF89" s="196"/>
      <c r="AG89" s="195"/>
      <c r="AH89" s="196"/>
      <c r="AI89" s="195"/>
      <c r="AJ89" s="196"/>
      <c r="AK89" s="195"/>
      <c r="AL89" s="196"/>
      <c r="AM89" s="206"/>
      <c r="AN89" s="207"/>
      <c r="AO89" s="206"/>
      <c r="AP89" s="207"/>
      <c r="AQ89" s="195"/>
      <c r="AR89" s="196"/>
      <c r="AS89" s="143"/>
      <c r="AT89" s="145"/>
      <c r="AU89" s="195"/>
      <c r="AV89" s="196"/>
      <c r="AW89" s="195"/>
      <c r="AX89" s="196"/>
      <c r="AY89" s="195"/>
      <c r="AZ89" s="196"/>
      <c r="BA89" s="206"/>
      <c r="BB89" s="207"/>
      <c r="BC89" s="206"/>
      <c r="BD89" s="207"/>
      <c r="BE89" s="195"/>
      <c r="BF89" s="196"/>
      <c r="BG89" s="195"/>
      <c r="BH89" s="196"/>
      <c r="BI89" s="195"/>
      <c r="BJ89" s="196"/>
      <c r="BK89" s="195"/>
      <c r="BL89" s="196"/>
      <c r="BM89" s="208"/>
      <c r="BN89" s="196"/>
      <c r="BO89" s="206"/>
      <c r="BP89" s="207"/>
    </row>
    <row r="90" spans="2:70" ht="50.1" customHeight="1" x14ac:dyDescent="0.15">
      <c r="B90" s="27"/>
      <c r="C90" s="33" t="s">
        <v>30</v>
      </c>
      <c r="D90" s="136"/>
      <c r="E90" s="137"/>
      <c r="F90" s="138"/>
      <c r="G90" s="136"/>
      <c r="H90" s="137"/>
      <c r="I90" s="138"/>
      <c r="J90" s="206"/>
      <c r="K90" s="207"/>
      <c r="L90" s="206"/>
      <c r="M90" s="207"/>
      <c r="N90" s="195"/>
      <c r="O90" s="196"/>
      <c r="P90" s="195"/>
      <c r="Q90" s="196"/>
      <c r="R90" s="195"/>
      <c r="S90" s="196"/>
      <c r="T90" s="147"/>
      <c r="U90" s="148"/>
      <c r="V90" s="56"/>
      <c r="W90" s="65"/>
      <c r="X90" s="136"/>
      <c r="Y90" s="137"/>
      <c r="Z90" s="138"/>
      <c r="AA90" s="206"/>
      <c r="AB90" s="207"/>
      <c r="AC90" s="206"/>
      <c r="AD90" s="207"/>
      <c r="AE90" s="195"/>
      <c r="AF90" s="196"/>
      <c r="AG90" s="195"/>
      <c r="AH90" s="196"/>
      <c r="AI90" s="195"/>
      <c r="AJ90" s="196"/>
      <c r="AK90" s="195"/>
      <c r="AL90" s="196"/>
      <c r="AM90" s="206"/>
      <c r="AN90" s="207"/>
      <c r="AO90" s="206"/>
      <c r="AP90" s="207"/>
      <c r="AQ90" s="195"/>
      <c r="AR90" s="196"/>
      <c r="AS90" s="143"/>
      <c r="AT90" s="145"/>
      <c r="AU90" s="195"/>
      <c r="AV90" s="196"/>
      <c r="AW90" s="195"/>
      <c r="AX90" s="196"/>
      <c r="AY90" s="195"/>
      <c r="AZ90" s="196"/>
      <c r="BA90" s="206"/>
      <c r="BB90" s="207"/>
      <c r="BC90" s="206"/>
      <c r="BD90" s="207"/>
      <c r="BE90" s="195"/>
      <c r="BF90" s="196"/>
      <c r="BG90" s="195"/>
      <c r="BH90" s="196"/>
      <c r="BI90" s="195"/>
      <c r="BJ90" s="196"/>
      <c r="BK90" s="195"/>
      <c r="BL90" s="196"/>
      <c r="BM90" s="208"/>
      <c r="BN90" s="196"/>
      <c r="BO90" s="206"/>
      <c r="BP90" s="207"/>
    </row>
    <row r="91" spans="2:70" ht="17.100000000000001" customHeight="1" x14ac:dyDescent="0.15">
      <c r="B91" s="27"/>
      <c r="C91" s="33"/>
      <c r="D91" s="136"/>
      <c r="E91" s="137"/>
      <c r="F91" s="138"/>
      <c r="G91" s="136"/>
      <c r="H91" s="137"/>
      <c r="I91" s="138"/>
      <c r="J91" s="206"/>
      <c r="K91" s="207"/>
      <c r="L91" s="206"/>
      <c r="M91" s="207"/>
      <c r="N91" s="195"/>
      <c r="O91" s="196"/>
      <c r="P91" s="195"/>
      <c r="Q91" s="196"/>
      <c r="R91" s="195"/>
      <c r="S91" s="196"/>
      <c r="T91" s="147"/>
      <c r="U91" s="148"/>
      <c r="V91" s="56"/>
      <c r="W91" s="65"/>
      <c r="X91" s="136"/>
      <c r="Y91" s="137"/>
      <c r="Z91" s="138"/>
      <c r="AA91" s="206"/>
      <c r="AB91" s="207"/>
      <c r="AC91" s="206"/>
      <c r="AD91" s="207"/>
      <c r="AE91" s="195"/>
      <c r="AF91" s="196"/>
      <c r="AG91" s="195"/>
      <c r="AH91" s="196"/>
      <c r="AI91" s="195"/>
      <c r="AJ91" s="196"/>
      <c r="AK91" s="195"/>
      <c r="AL91" s="196"/>
      <c r="AM91" s="206"/>
      <c r="AN91" s="207"/>
      <c r="AO91" s="206"/>
      <c r="AP91" s="207"/>
      <c r="AQ91" s="195"/>
      <c r="AR91" s="196"/>
      <c r="AS91" s="143"/>
      <c r="AT91" s="145"/>
      <c r="AU91" s="195"/>
      <c r="AV91" s="196"/>
      <c r="AW91" s="195"/>
      <c r="AX91" s="196"/>
      <c r="AY91" s="195"/>
      <c r="AZ91" s="196"/>
      <c r="BA91" s="206"/>
      <c r="BB91" s="207"/>
      <c r="BC91" s="206"/>
      <c r="BD91" s="207"/>
      <c r="BE91" s="195"/>
      <c r="BF91" s="196"/>
      <c r="BG91" s="195"/>
      <c r="BH91" s="196"/>
      <c r="BI91" s="195"/>
      <c r="BJ91" s="196"/>
      <c r="BK91" s="195"/>
      <c r="BL91" s="196"/>
      <c r="BM91" s="208"/>
      <c r="BN91" s="196"/>
      <c r="BO91" s="206"/>
      <c r="BP91" s="207"/>
    </row>
    <row r="92" spans="2:70" ht="17.100000000000001" customHeight="1" x14ac:dyDescent="0.15">
      <c r="B92" s="27"/>
      <c r="C92" s="33"/>
      <c r="D92" s="156"/>
      <c r="E92" s="157"/>
      <c r="F92" s="158"/>
      <c r="G92" s="156"/>
      <c r="H92" s="157"/>
      <c r="I92" s="158"/>
      <c r="J92" s="183"/>
      <c r="K92" s="184"/>
      <c r="L92" s="183"/>
      <c r="M92" s="184"/>
      <c r="N92" s="197"/>
      <c r="O92" s="198"/>
      <c r="P92" s="197"/>
      <c r="Q92" s="198"/>
      <c r="R92" s="197"/>
      <c r="S92" s="198"/>
      <c r="T92" s="154"/>
      <c r="U92" s="155"/>
      <c r="V92" s="75"/>
      <c r="W92" s="78"/>
      <c r="X92" s="156"/>
      <c r="Y92" s="157"/>
      <c r="Z92" s="158"/>
      <c r="AA92" s="183"/>
      <c r="AB92" s="184"/>
      <c r="AC92" s="183"/>
      <c r="AD92" s="184"/>
      <c r="AE92" s="197"/>
      <c r="AF92" s="198"/>
      <c r="AG92" s="197"/>
      <c r="AH92" s="198"/>
      <c r="AI92" s="197"/>
      <c r="AJ92" s="198"/>
      <c r="AK92" s="197"/>
      <c r="AL92" s="198"/>
      <c r="AM92" s="183"/>
      <c r="AN92" s="184"/>
      <c r="AO92" s="183"/>
      <c r="AP92" s="184"/>
      <c r="AQ92" s="197"/>
      <c r="AR92" s="198"/>
      <c r="AS92" s="161"/>
      <c r="AT92" s="163"/>
      <c r="AU92" s="197"/>
      <c r="AV92" s="198"/>
      <c r="AW92" s="197"/>
      <c r="AX92" s="198"/>
      <c r="AY92" s="197"/>
      <c r="AZ92" s="198"/>
      <c r="BA92" s="183"/>
      <c r="BB92" s="184"/>
      <c r="BC92" s="183"/>
      <c r="BD92" s="184"/>
      <c r="BE92" s="197"/>
      <c r="BF92" s="198"/>
      <c r="BG92" s="197"/>
      <c r="BH92" s="198"/>
      <c r="BI92" s="197"/>
      <c r="BJ92" s="198"/>
      <c r="BK92" s="197"/>
      <c r="BL92" s="198"/>
      <c r="BM92" s="210"/>
      <c r="BN92" s="198"/>
      <c r="BO92" s="183"/>
      <c r="BP92" s="184"/>
    </row>
    <row r="93" spans="2:70" ht="17.100000000000001" customHeight="1" x14ac:dyDescent="0.15">
      <c r="B93" s="27"/>
      <c r="C93" s="115" t="s">
        <v>31</v>
      </c>
      <c r="D93" s="167"/>
      <c r="E93" s="211"/>
      <c r="F93" s="168"/>
      <c r="G93" s="167"/>
      <c r="H93" s="211"/>
      <c r="I93" s="168"/>
      <c r="J93" s="212"/>
      <c r="K93" s="213"/>
      <c r="L93" s="212"/>
      <c r="M93" s="213"/>
      <c r="N93" s="85"/>
      <c r="O93" s="86"/>
      <c r="P93" s="85"/>
      <c r="Q93" s="86"/>
      <c r="R93" s="85"/>
      <c r="S93" s="86"/>
      <c r="T93" s="93"/>
      <c r="U93" s="94"/>
      <c r="V93" s="231"/>
      <c r="W93" s="94"/>
      <c r="X93" s="167"/>
      <c r="Y93" s="211"/>
      <c r="Z93" s="168"/>
      <c r="AA93" s="212"/>
      <c r="AB93" s="213"/>
      <c r="AC93" s="212"/>
      <c r="AD93" s="213"/>
      <c r="AE93" s="85"/>
      <c r="AF93" s="86"/>
      <c r="AG93" s="85"/>
      <c r="AH93" s="86"/>
      <c r="AI93" s="85"/>
      <c r="AJ93" s="86"/>
      <c r="AK93" s="85"/>
      <c r="AL93" s="86"/>
      <c r="AM93" s="212"/>
      <c r="AN93" s="213"/>
      <c r="AO93" s="212"/>
      <c r="AP93" s="213"/>
      <c r="AQ93" s="85"/>
      <c r="AR93" s="86"/>
      <c r="AS93" s="93"/>
      <c r="AT93" s="86"/>
      <c r="AU93" s="85"/>
      <c r="AV93" s="86"/>
      <c r="AW93" s="85"/>
      <c r="AX93" s="86"/>
      <c r="AY93" s="85"/>
      <c r="AZ93" s="86"/>
      <c r="BA93" s="212"/>
      <c r="BB93" s="213"/>
      <c r="BC93" s="212"/>
      <c r="BD93" s="213"/>
      <c r="BE93" s="85"/>
      <c r="BF93" s="86"/>
      <c r="BG93" s="90"/>
      <c r="BH93" s="86" t="s">
        <v>32</v>
      </c>
      <c r="BI93" s="85"/>
      <c r="BJ93" s="86"/>
      <c r="BK93" s="85"/>
      <c r="BL93" s="86"/>
      <c r="BM93" s="90"/>
      <c r="BN93" s="86"/>
      <c r="BO93" s="212"/>
      <c r="BP93" s="213"/>
    </row>
    <row r="94" spans="2:70" ht="17.100000000000001" customHeight="1" x14ac:dyDescent="0.15">
      <c r="B94" s="27"/>
      <c r="C94" s="95" t="s">
        <v>33</v>
      </c>
      <c r="D94" s="102"/>
      <c r="E94" s="174"/>
      <c r="F94" s="103"/>
      <c r="G94" s="102"/>
      <c r="H94" s="174"/>
      <c r="I94" s="103"/>
      <c r="J94" s="96"/>
      <c r="K94" s="97"/>
      <c r="L94" s="96"/>
      <c r="M94" s="97"/>
      <c r="N94" s="102" t="s">
        <v>40</v>
      </c>
      <c r="O94" s="103"/>
      <c r="P94" s="102" t="s">
        <v>96</v>
      </c>
      <c r="Q94" s="103"/>
      <c r="R94" s="102" t="s">
        <v>39</v>
      </c>
      <c r="S94" s="103"/>
      <c r="T94" s="96" t="s">
        <v>36</v>
      </c>
      <c r="U94" s="97"/>
      <c r="V94" s="232" t="s">
        <v>141</v>
      </c>
      <c r="W94" s="233" t="s">
        <v>36</v>
      </c>
      <c r="X94" s="102"/>
      <c r="Y94" s="174"/>
      <c r="Z94" s="103"/>
      <c r="AA94" s="96"/>
      <c r="AB94" s="97"/>
      <c r="AC94" s="96"/>
      <c r="AD94" s="97"/>
      <c r="AE94" s="102" t="s">
        <v>39</v>
      </c>
      <c r="AF94" s="103"/>
      <c r="AG94" s="102" t="s">
        <v>36</v>
      </c>
      <c r="AH94" s="103"/>
      <c r="AI94" s="102" t="s">
        <v>40</v>
      </c>
      <c r="AJ94" s="103"/>
      <c r="AK94" s="102" t="s">
        <v>96</v>
      </c>
      <c r="AL94" s="103"/>
      <c r="AM94" s="96"/>
      <c r="AN94" s="97"/>
      <c r="AO94" s="96"/>
      <c r="AP94" s="97"/>
      <c r="AQ94" s="102" t="s">
        <v>38</v>
      </c>
      <c r="AR94" s="103"/>
      <c r="AS94" s="234"/>
      <c r="AT94" s="99"/>
      <c r="AU94" s="102" t="s">
        <v>40</v>
      </c>
      <c r="AV94" s="103"/>
      <c r="AW94" s="102" t="s">
        <v>38</v>
      </c>
      <c r="AX94" s="103"/>
      <c r="AY94" s="102" t="s">
        <v>39</v>
      </c>
      <c r="AZ94" s="103"/>
      <c r="BA94" s="96"/>
      <c r="BB94" s="97"/>
      <c r="BC94" s="96"/>
      <c r="BD94" s="97"/>
      <c r="BE94" s="102" t="s">
        <v>36</v>
      </c>
      <c r="BF94" s="103"/>
      <c r="BG94" s="102" t="s">
        <v>36</v>
      </c>
      <c r="BH94" s="103"/>
      <c r="BI94" s="102" t="s">
        <v>39</v>
      </c>
      <c r="BJ94" s="103"/>
      <c r="BK94" s="102" t="s">
        <v>36</v>
      </c>
      <c r="BL94" s="103"/>
      <c r="BM94" s="174" t="s">
        <v>40</v>
      </c>
      <c r="BN94" s="103"/>
      <c r="BO94" s="96"/>
      <c r="BP94" s="97"/>
      <c r="BQ94" s="202">
        <f>SUM(BQ78,BQ95)</f>
        <v>75</v>
      </c>
      <c r="BR94" s="181"/>
    </row>
    <row r="95" spans="2:70" ht="17.100000000000001" customHeight="1" x14ac:dyDescent="0.15">
      <c r="B95" s="27"/>
      <c r="C95" s="104" t="s">
        <v>41</v>
      </c>
      <c r="D95" s="112"/>
      <c r="E95" s="185"/>
      <c r="F95" s="113"/>
      <c r="G95" s="112"/>
      <c r="H95" s="185"/>
      <c r="I95" s="113"/>
      <c r="J95" s="105"/>
      <c r="K95" s="106"/>
      <c r="L95" s="105"/>
      <c r="M95" s="106"/>
      <c r="N95" s="112"/>
      <c r="O95" s="113"/>
      <c r="P95" s="112"/>
      <c r="Q95" s="113"/>
      <c r="R95" s="112"/>
      <c r="S95" s="113"/>
      <c r="T95" s="105"/>
      <c r="U95" s="106"/>
      <c r="V95" s="235"/>
      <c r="W95" s="236" t="s">
        <v>39</v>
      </c>
      <c r="X95" s="112"/>
      <c r="Y95" s="185"/>
      <c r="Z95" s="113"/>
      <c r="AA95" s="105"/>
      <c r="AB95" s="106"/>
      <c r="AC95" s="105"/>
      <c r="AD95" s="106"/>
      <c r="AE95" s="112"/>
      <c r="AF95" s="113"/>
      <c r="AG95" s="112"/>
      <c r="AH95" s="113"/>
      <c r="AI95" s="112"/>
      <c r="AJ95" s="113"/>
      <c r="AK95" s="112"/>
      <c r="AL95" s="113"/>
      <c r="AM95" s="105"/>
      <c r="AN95" s="106"/>
      <c r="AO95" s="105"/>
      <c r="AP95" s="106"/>
      <c r="AQ95" s="112"/>
      <c r="AR95" s="113"/>
      <c r="AS95" s="237"/>
      <c r="AT95" s="108"/>
      <c r="AU95" s="112"/>
      <c r="AV95" s="113"/>
      <c r="AW95" s="112"/>
      <c r="AX95" s="113"/>
      <c r="AY95" s="112"/>
      <c r="AZ95" s="113"/>
      <c r="BA95" s="105"/>
      <c r="BB95" s="106"/>
      <c r="BC95" s="105"/>
      <c r="BD95" s="106"/>
      <c r="BE95" s="112"/>
      <c r="BF95" s="113"/>
      <c r="BG95" s="112"/>
      <c r="BH95" s="113"/>
      <c r="BI95" s="112"/>
      <c r="BJ95" s="113"/>
      <c r="BK95" s="112"/>
      <c r="BL95" s="113"/>
      <c r="BM95" s="185"/>
      <c r="BN95" s="113"/>
      <c r="BO95" s="105"/>
      <c r="BP95" s="106"/>
      <c r="BQ95" s="203">
        <f>SUM(D96:AJ96)</f>
        <v>40</v>
      </c>
      <c r="BR95" s="238"/>
    </row>
    <row r="96" spans="2:70" ht="17.100000000000001" customHeight="1" x14ac:dyDescent="0.15">
      <c r="B96" s="239"/>
      <c r="C96" s="240" t="s">
        <v>42</v>
      </c>
      <c r="D96" s="121"/>
      <c r="E96" s="192"/>
      <c r="F96" s="122"/>
      <c r="G96" s="121"/>
      <c r="H96" s="192"/>
      <c r="I96" s="122"/>
      <c r="J96" s="121"/>
      <c r="K96" s="122"/>
      <c r="L96" s="121"/>
      <c r="M96" s="122"/>
      <c r="N96" s="121">
        <v>5</v>
      </c>
      <c r="O96" s="122"/>
      <c r="P96" s="121">
        <v>6</v>
      </c>
      <c r="Q96" s="122"/>
      <c r="R96" s="121">
        <v>5</v>
      </c>
      <c r="S96" s="122"/>
      <c r="T96" s="121">
        <v>6</v>
      </c>
      <c r="U96" s="123"/>
      <c r="V96" s="118">
        <v>0</v>
      </c>
      <c r="W96" s="117">
        <v>3</v>
      </c>
      <c r="X96" s="121"/>
      <c r="Y96" s="192"/>
      <c r="Z96" s="122"/>
      <c r="AA96" s="121"/>
      <c r="AB96" s="122"/>
      <c r="AC96" s="121"/>
      <c r="AD96" s="122"/>
      <c r="AE96" s="121">
        <v>5</v>
      </c>
      <c r="AF96" s="122"/>
      <c r="AG96" s="121">
        <v>5</v>
      </c>
      <c r="AH96" s="122"/>
      <c r="AI96" s="121">
        <v>5</v>
      </c>
      <c r="AJ96" s="122"/>
      <c r="AK96" s="121">
        <v>5</v>
      </c>
      <c r="AL96" s="122"/>
      <c r="AM96" s="121"/>
      <c r="AN96" s="122"/>
      <c r="AO96" s="121"/>
      <c r="AP96" s="122"/>
      <c r="AQ96" s="121">
        <v>5</v>
      </c>
      <c r="AR96" s="122"/>
      <c r="AS96" s="241"/>
      <c r="AT96" s="242"/>
      <c r="AU96" s="121">
        <v>5</v>
      </c>
      <c r="AV96" s="122"/>
      <c r="AW96" s="121">
        <v>5</v>
      </c>
      <c r="AX96" s="122"/>
      <c r="AY96" s="121">
        <v>5</v>
      </c>
      <c r="AZ96" s="122"/>
      <c r="BA96" s="121"/>
      <c r="BB96" s="122"/>
      <c r="BC96" s="121"/>
      <c r="BD96" s="122"/>
      <c r="BE96" s="121">
        <v>6</v>
      </c>
      <c r="BF96" s="123"/>
      <c r="BG96" s="121">
        <v>6</v>
      </c>
      <c r="BH96" s="122"/>
      <c r="BI96" s="121">
        <v>6</v>
      </c>
      <c r="BJ96" s="122"/>
      <c r="BK96" s="121">
        <v>6</v>
      </c>
      <c r="BL96" s="122"/>
      <c r="BM96" s="121">
        <v>6</v>
      </c>
      <c r="BN96" s="122"/>
      <c r="BO96" s="121"/>
      <c r="BP96" s="122"/>
      <c r="BQ96" s="203">
        <f>SUM(AK96:BP96)</f>
        <v>55</v>
      </c>
      <c r="BR96" s="238"/>
    </row>
    <row r="97" spans="1:70" ht="13.5" customHeight="1" x14ac:dyDescent="0.15">
      <c r="A97" s="243"/>
      <c r="B97" s="244"/>
      <c r="C97" s="245"/>
      <c r="D97" s="245"/>
      <c r="E97" s="245"/>
      <c r="F97" s="245"/>
      <c r="I97" s="245"/>
      <c r="J97" s="245"/>
      <c r="N97" s="245"/>
      <c r="Q97" s="245"/>
      <c r="R97" s="245"/>
      <c r="W97" s="245"/>
      <c r="X97" s="245"/>
      <c r="AA97" s="245"/>
      <c r="AB97" s="245"/>
      <c r="AE97" s="245"/>
      <c r="AF97" s="245"/>
      <c r="AI97" s="245"/>
      <c r="AJ97" s="245"/>
      <c r="AM97" s="245"/>
      <c r="AN97" s="245"/>
      <c r="AQ97" s="245"/>
      <c r="AR97" s="245"/>
      <c r="AU97" s="245"/>
      <c r="AV97" s="245"/>
      <c r="AY97" s="245"/>
      <c r="AZ97" s="245"/>
      <c r="BA97" s="245"/>
      <c r="BD97" s="245"/>
      <c r="BE97" s="245"/>
      <c r="BH97" s="245"/>
      <c r="BI97" s="245"/>
      <c r="BL97" s="245"/>
      <c r="BM97" s="245"/>
      <c r="BP97" s="245"/>
      <c r="BQ97" s="8">
        <v>8</v>
      </c>
      <c r="BR97" s="8">
        <v>10</v>
      </c>
    </row>
    <row r="98" spans="1:70" ht="13.5" customHeight="1" x14ac:dyDescent="0.15">
      <c r="B98" s="19"/>
      <c r="C98" s="20" t="s">
        <v>2</v>
      </c>
      <c r="D98" s="21">
        <v>1</v>
      </c>
      <c r="E98" s="22"/>
      <c r="F98" s="23">
        <v>2</v>
      </c>
      <c r="G98" s="24"/>
      <c r="H98" s="23">
        <v>3</v>
      </c>
      <c r="I98" s="24"/>
      <c r="J98" s="23">
        <v>4</v>
      </c>
      <c r="K98" s="24"/>
      <c r="L98" s="23">
        <v>5</v>
      </c>
      <c r="M98" s="24"/>
      <c r="N98" s="23">
        <v>6</v>
      </c>
      <c r="O98" s="24"/>
      <c r="P98" s="23">
        <v>7</v>
      </c>
      <c r="Q98" s="24"/>
      <c r="R98" s="23">
        <v>8</v>
      </c>
      <c r="S98" s="24"/>
      <c r="T98" s="23">
        <v>9</v>
      </c>
      <c r="U98" s="24"/>
      <c r="V98" s="23">
        <v>10</v>
      </c>
      <c r="W98" s="24"/>
      <c r="X98" s="23">
        <v>11</v>
      </c>
      <c r="Y98" s="24"/>
      <c r="Z98" s="23">
        <v>12</v>
      </c>
      <c r="AA98" s="24"/>
      <c r="AB98" s="23">
        <v>13</v>
      </c>
      <c r="AC98" s="24"/>
      <c r="AD98" s="23">
        <v>14</v>
      </c>
      <c r="AE98" s="25"/>
      <c r="AF98" s="24"/>
      <c r="AG98" s="23">
        <v>15</v>
      </c>
      <c r="AH98" s="25"/>
      <c r="AI98" s="24"/>
      <c r="AJ98" s="23">
        <v>16</v>
      </c>
      <c r="AK98" s="25"/>
      <c r="AL98" s="24"/>
      <c r="AM98" s="23">
        <v>17</v>
      </c>
      <c r="AN98" s="24"/>
      <c r="AO98" s="23">
        <v>18</v>
      </c>
      <c r="AP98" s="24"/>
      <c r="AQ98" s="23">
        <v>19</v>
      </c>
      <c r="AR98" s="24"/>
      <c r="AS98" s="23">
        <v>20</v>
      </c>
      <c r="AT98" s="24"/>
      <c r="AU98" s="23">
        <v>21</v>
      </c>
      <c r="AV98" s="24"/>
      <c r="AW98" s="23">
        <v>22</v>
      </c>
      <c r="AX98" s="24"/>
      <c r="AY98" s="23">
        <v>23</v>
      </c>
      <c r="AZ98" s="24"/>
      <c r="BA98" s="23">
        <v>24</v>
      </c>
      <c r="BB98" s="24"/>
      <c r="BC98" s="23">
        <v>25</v>
      </c>
      <c r="BD98" s="24"/>
      <c r="BE98" s="23">
        <v>26</v>
      </c>
      <c r="BF98" s="24"/>
      <c r="BG98" s="23">
        <v>27</v>
      </c>
      <c r="BH98" s="24"/>
      <c r="BI98" s="23">
        <v>28</v>
      </c>
      <c r="BJ98" s="24"/>
      <c r="BK98" s="23" t="str">
        <f>IF(DAY(DATE($E$1,$J$1+5,1)+28)&lt;28,"",29)</f>
        <v/>
      </c>
      <c r="BL98" s="24"/>
      <c r="BM98" s="23" t="str">
        <f>IF(DAY(DATE($E$1,$J$1+5,1)+29)&lt;28,"",30)</f>
        <v/>
      </c>
      <c r="BN98" s="24"/>
      <c r="BO98" s="23" t="str">
        <f>IF(DAY(DATE($E$1,$J$1+5,1)+30)&lt;28,"",31)</f>
        <v/>
      </c>
      <c r="BP98" s="26"/>
    </row>
    <row r="99" spans="1:70" x14ac:dyDescent="0.15">
      <c r="B99" s="27"/>
      <c r="C99" s="20" t="s">
        <v>10</v>
      </c>
      <c r="D99" s="28">
        <f>DATE($E$1,$J$1+5,1)</f>
        <v>42036</v>
      </c>
      <c r="E99" s="29"/>
      <c r="F99" s="30">
        <f>DATE($E$1,$J$1+5,1)+1</f>
        <v>42037</v>
      </c>
      <c r="G99" s="29"/>
      <c r="H99" s="30">
        <f>DATE($E$1,$J$1+5,1)+2</f>
        <v>42038</v>
      </c>
      <c r="I99" s="29"/>
      <c r="J99" s="30">
        <f>DATE($E$1,$J$1+5,1)+3</f>
        <v>42039</v>
      </c>
      <c r="K99" s="29"/>
      <c r="L99" s="30">
        <f>DATE($E$1,$J$1+5,1)+4</f>
        <v>42040</v>
      </c>
      <c r="M99" s="29"/>
      <c r="N99" s="30">
        <f>DATE($E$1,$J$1+5,1)+5</f>
        <v>42041</v>
      </c>
      <c r="O99" s="29"/>
      <c r="P99" s="30">
        <f>DATE($E$1,$J$1+5,1)+6</f>
        <v>42042</v>
      </c>
      <c r="Q99" s="29"/>
      <c r="R99" s="30">
        <f>DATE($E$1,$J$1+5,1)+7</f>
        <v>42043</v>
      </c>
      <c r="S99" s="29"/>
      <c r="T99" s="30">
        <f>DATE($E$1,$J$1+5,1)+8</f>
        <v>42044</v>
      </c>
      <c r="U99" s="29"/>
      <c r="V99" s="30">
        <f>DATE($E$1,$J$1+5,1)+9</f>
        <v>42045</v>
      </c>
      <c r="W99" s="29"/>
      <c r="X99" s="30">
        <f>DATE($E$1,$J$1+5,1)+10</f>
        <v>42046</v>
      </c>
      <c r="Y99" s="29"/>
      <c r="Z99" s="30">
        <f>DATE($E$1,$J$1+5,1)+11</f>
        <v>42047</v>
      </c>
      <c r="AA99" s="29"/>
      <c r="AB99" s="30">
        <f>DATE($E$1,$J$1+5,1)+12</f>
        <v>42048</v>
      </c>
      <c r="AC99" s="29"/>
      <c r="AD99" s="30">
        <f>DATE($E$1,$J$1+5,1)+13</f>
        <v>42049</v>
      </c>
      <c r="AE99" s="31"/>
      <c r="AF99" s="29"/>
      <c r="AG99" s="30">
        <f>DATE($E$1,$J$1+5,1)+14</f>
        <v>42050</v>
      </c>
      <c r="AH99" s="31"/>
      <c r="AI99" s="29"/>
      <c r="AJ99" s="30">
        <f>DATE($E$1,$J$1+5,1)+15</f>
        <v>42051</v>
      </c>
      <c r="AK99" s="31"/>
      <c r="AL99" s="29"/>
      <c r="AM99" s="30">
        <f>DATE($E$1,$J$1+5,1)+16</f>
        <v>42052</v>
      </c>
      <c r="AN99" s="29"/>
      <c r="AO99" s="30">
        <f>DATE($E$1,$J$1+5,1)+17</f>
        <v>42053</v>
      </c>
      <c r="AP99" s="29"/>
      <c r="AQ99" s="30">
        <f>DATE($E$1,$J$1+5,1)+18</f>
        <v>42054</v>
      </c>
      <c r="AR99" s="29"/>
      <c r="AS99" s="30">
        <f>DATE($E$1,$J$1+5,1)+19</f>
        <v>42055</v>
      </c>
      <c r="AT99" s="29"/>
      <c r="AU99" s="30">
        <f>DATE($E$1,$J$1+5,1)+20</f>
        <v>42056</v>
      </c>
      <c r="AV99" s="29"/>
      <c r="AW99" s="30">
        <f>DATE($E$1,$J$1+5,1)+21</f>
        <v>42057</v>
      </c>
      <c r="AX99" s="29"/>
      <c r="AY99" s="30">
        <f>DATE($E$1,$J$1+5,1)+22</f>
        <v>42058</v>
      </c>
      <c r="AZ99" s="29"/>
      <c r="BA99" s="30">
        <f>DATE($E$1,$J$1+5,1)+23</f>
        <v>42059</v>
      </c>
      <c r="BB99" s="29"/>
      <c r="BC99" s="30">
        <f>DATE($E$1,$J$1+5,1)+24</f>
        <v>42060</v>
      </c>
      <c r="BD99" s="29"/>
      <c r="BE99" s="30">
        <f>DATE($E$1,$J$1+5,1)+25</f>
        <v>42061</v>
      </c>
      <c r="BF99" s="29"/>
      <c r="BG99" s="30">
        <f>DATE($E$1,$J$1+5,1)+26</f>
        <v>42062</v>
      </c>
      <c r="BH99" s="29"/>
      <c r="BI99" s="30">
        <f>DATE($E$1,$J$1+5,1)+27</f>
        <v>42063</v>
      </c>
      <c r="BJ99" s="29"/>
      <c r="BK99" s="30" t="str">
        <f>IF(BK98="","",DATE($E$1,$J$1+5,1)+28)</f>
        <v/>
      </c>
      <c r="BL99" s="29"/>
      <c r="BM99" s="30" t="str">
        <f>IF(BM98="","",DATE($E$1,$J$1+5,1)+29)</f>
        <v/>
      </c>
      <c r="BN99" s="29"/>
      <c r="BO99" s="30" t="str">
        <f>IF(BO98="","",DATE($E$1,$J$1+5,1)+30)</f>
        <v/>
      </c>
      <c r="BP99" s="32"/>
    </row>
    <row r="100" spans="1:70" ht="17.100000000000001" customHeight="1" x14ac:dyDescent="0.15">
      <c r="B100" s="27"/>
      <c r="C100" s="33"/>
      <c r="D100" s="44"/>
      <c r="E100" s="45"/>
      <c r="F100" s="34" t="s">
        <v>47</v>
      </c>
      <c r="G100" s="35"/>
      <c r="H100" s="246" t="s">
        <v>142</v>
      </c>
      <c r="I100" s="247"/>
      <c r="J100" s="246" t="s">
        <v>143</v>
      </c>
      <c r="K100" s="247"/>
      <c r="L100" s="246" t="s">
        <v>144</v>
      </c>
      <c r="M100" s="247"/>
      <c r="N100" s="248" t="s">
        <v>145</v>
      </c>
      <c r="O100" s="247"/>
      <c r="P100" s="34"/>
      <c r="Q100" s="35"/>
      <c r="R100" s="34"/>
      <c r="S100" s="35"/>
      <c r="T100" s="246" t="s">
        <v>146</v>
      </c>
      <c r="U100" s="247"/>
      <c r="V100" s="248" t="s">
        <v>147</v>
      </c>
      <c r="W100" s="247"/>
      <c r="X100" s="34"/>
      <c r="Y100" s="35"/>
      <c r="Z100" s="249" t="s">
        <v>148</v>
      </c>
      <c r="AA100" s="249"/>
      <c r="AB100" s="246" t="s">
        <v>149</v>
      </c>
      <c r="AC100" s="247"/>
      <c r="AD100" s="44"/>
      <c r="AE100" s="127"/>
      <c r="AF100" s="45"/>
      <c r="AG100" s="34"/>
      <c r="AH100" s="250"/>
      <c r="AI100" s="35"/>
      <c r="AJ100" s="44" t="s">
        <v>13</v>
      </c>
      <c r="AK100" s="127"/>
      <c r="AL100" s="45"/>
      <c r="AM100" s="44" t="s">
        <v>13</v>
      </c>
      <c r="AN100" s="45"/>
      <c r="AO100" s="251" t="s">
        <v>150</v>
      </c>
      <c r="AP100" s="251"/>
      <c r="AQ100" s="44" t="s">
        <v>13</v>
      </c>
      <c r="AR100" s="45"/>
      <c r="AS100" s="44" t="s">
        <v>13</v>
      </c>
      <c r="AT100" s="45"/>
      <c r="AU100" s="34"/>
      <c r="AV100" s="35"/>
      <c r="AW100" s="34"/>
      <c r="AX100" s="35"/>
      <c r="AY100" s="44" t="s">
        <v>13</v>
      </c>
      <c r="AZ100" s="45"/>
      <c r="BA100" s="44" t="s">
        <v>13</v>
      </c>
      <c r="BB100" s="45"/>
      <c r="BC100" s="44" t="s">
        <v>47</v>
      </c>
      <c r="BD100" s="45"/>
      <c r="BE100" s="44" t="s">
        <v>47</v>
      </c>
      <c r="BF100" s="45"/>
      <c r="BG100" s="34" t="s">
        <v>47</v>
      </c>
      <c r="BH100" s="35"/>
      <c r="BI100" s="34"/>
      <c r="BJ100" s="35"/>
      <c r="BK100" s="34"/>
      <c r="BL100" s="35"/>
      <c r="BM100" s="34"/>
      <c r="BN100" s="35"/>
      <c r="BO100" s="34"/>
      <c r="BP100" s="35"/>
    </row>
    <row r="101" spans="1:70" ht="17.100000000000001" customHeight="1" x14ac:dyDescent="0.15">
      <c r="B101" s="27"/>
      <c r="C101" s="33"/>
      <c r="D101" s="58"/>
      <c r="E101" s="59"/>
      <c r="F101" s="48" t="s">
        <v>49</v>
      </c>
      <c r="G101" s="49"/>
      <c r="H101" s="195"/>
      <c r="I101" s="196"/>
      <c r="J101" s="195"/>
      <c r="K101" s="196"/>
      <c r="L101" s="195"/>
      <c r="M101" s="196"/>
      <c r="N101" s="208"/>
      <c r="O101" s="196"/>
      <c r="P101" s="134"/>
      <c r="Q101" s="135"/>
      <c r="R101" s="134"/>
      <c r="S101" s="135"/>
      <c r="T101" s="195"/>
      <c r="U101" s="196"/>
      <c r="V101" s="208"/>
      <c r="W101" s="196"/>
      <c r="X101" s="134"/>
      <c r="Y101" s="135"/>
      <c r="Z101" s="252"/>
      <c r="AA101" s="252"/>
      <c r="AB101" s="195"/>
      <c r="AC101" s="196"/>
      <c r="AD101" s="58"/>
      <c r="AE101" s="205"/>
      <c r="AF101" s="59"/>
      <c r="AG101" s="134"/>
      <c r="AH101" s="253"/>
      <c r="AI101" s="135"/>
      <c r="AJ101" s="58" t="s">
        <v>15</v>
      </c>
      <c r="AK101" s="205"/>
      <c r="AL101" s="59"/>
      <c r="AM101" s="58" t="s">
        <v>15</v>
      </c>
      <c r="AN101" s="59"/>
      <c r="AO101" s="254"/>
      <c r="AP101" s="254"/>
      <c r="AQ101" s="58" t="s">
        <v>15</v>
      </c>
      <c r="AR101" s="59"/>
      <c r="AS101" s="58" t="s">
        <v>15</v>
      </c>
      <c r="AT101" s="59"/>
      <c r="AU101" s="134"/>
      <c r="AV101" s="135"/>
      <c r="AW101" s="134"/>
      <c r="AX101" s="135"/>
      <c r="AY101" s="58" t="s">
        <v>15</v>
      </c>
      <c r="AZ101" s="59"/>
      <c r="BA101" s="58" t="s">
        <v>15</v>
      </c>
      <c r="BB101" s="59"/>
      <c r="BC101" s="58" t="s">
        <v>49</v>
      </c>
      <c r="BD101" s="59"/>
      <c r="BE101" s="58" t="s">
        <v>49</v>
      </c>
      <c r="BF101" s="59"/>
      <c r="BG101" s="48" t="s">
        <v>49</v>
      </c>
      <c r="BH101" s="49"/>
      <c r="BI101" s="134"/>
      <c r="BJ101" s="135"/>
      <c r="BK101" s="134"/>
      <c r="BL101" s="135"/>
      <c r="BM101" s="134"/>
      <c r="BN101" s="135"/>
      <c r="BO101" s="134"/>
      <c r="BP101" s="135"/>
    </row>
    <row r="102" spans="1:70" ht="17.100000000000001" customHeight="1" x14ac:dyDescent="0.15">
      <c r="B102" s="27"/>
      <c r="C102" s="33" t="s">
        <v>16</v>
      </c>
      <c r="D102" s="58"/>
      <c r="E102" s="59"/>
      <c r="F102" s="149" t="s">
        <v>151</v>
      </c>
      <c r="G102" s="150"/>
      <c r="H102" s="195"/>
      <c r="I102" s="196"/>
      <c r="J102" s="195"/>
      <c r="K102" s="196"/>
      <c r="L102" s="195"/>
      <c r="M102" s="196"/>
      <c r="N102" s="208"/>
      <c r="O102" s="196"/>
      <c r="P102" s="134"/>
      <c r="Q102" s="135"/>
      <c r="R102" s="134"/>
      <c r="S102" s="135"/>
      <c r="T102" s="195"/>
      <c r="U102" s="196"/>
      <c r="V102" s="208"/>
      <c r="W102" s="196"/>
      <c r="X102" s="134"/>
      <c r="Y102" s="135"/>
      <c r="Z102" s="252"/>
      <c r="AA102" s="252"/>
      <c r="AB102" s="195"/>
      <c r="AC102" s="196"/>
      <c r="AD102" s="58"/>
      <c r="AE102" s="205"/>
      <c r="AF102" s="59"/>
      <c r="AG102" s="134"/>
      <c r="AH102" s="253"/>
      <c r="AI102" s="135"/>
      <c r="AJ102" s="195" t="s">
        <v>152</v>
      </c>
      <c r="AK102" s="255" t="s">
        <v>153</v>
      </c>
      <c r="AL102" s="148"/>
      <c r="AM102" s="195" t="s">
        <v>154</v>
      </c>
      <c r="AN102" s="196"/>
      <c r="AO102" s="254"/>
      <c r="AP102" s="254"/>
      <c r="AQ102" s="195" t="s">
        <v>155</v>
      </c>
      <c r="AR102" s="196"/>
      <c r="AS102" s="195" t="s">
        <v>156</v>
      </c>
      <c r="AT102" s="196" t="s">
        <v>157</v>
      </c>
      <c r="AU102" s="134"/>
      <c r="AV102" s="135"/>
      <c r="AW102" s="134"/>
      <c r="AX102" s="135"/>
      <c r="AY102" s="195" t="s">
        <v>158</v>
      </c>
      <c r="AZ102" s="196"/>
      <c r="BA102" s="195" t="s">
        <v>159</v>
      </c>
      <c r="BB102" s="196"/>
      <c r="BC102" s="195" t="s">
        <v>160</v>
      </c>
      <c r="BD102" s="196"/>
      <c r="BE102" s="195" t="s">
        <v>161</v>
      </c>
      <c r="BF102" s="196"/>
      <c r="BG102" s="195" t="s">
        <v>162</v>
      </c>
      <c r="BH102" s="196"/>
      <c r="BI102" s="134"/>
      <c r="BJ102" s="135"/>
      <c r="BK102" s="134"/>
      <c r="BL102" s="135"/>
      <c r="BM102" s="134"/>
      <c r="BN102" s="135"/>
      <c r="BO102" s="134"/>
      <c r="BP102" s="135"/>
    </row>
    <row r="103" spans="1:70" ht="17.100000000000001" customHeight="1" x14ac:dyDescent="0.15">
      <c r="B103" s="66">
        <f>DATE($E$1,$J$1+5,1)</f>
        <v>42036</v>
      </c>
      <c r="C103" s="33"/>
      <c r="D103" s="58"/>
      <c r="E103" s="59"/>
      <c r="F103" s="149"/>
      <c r="G103" s="150"/>
      <c r="H103" s="195"/>
      <c r="I103" s="196"/>
      <c r="J103" s="195"/>
      <c r="K103" s="196"/>
      <c r="L103" s="195"/>
      <c r="M103" s="196"/>
      <c r="N103" s="208"/>
      <c r="O103" s="196"/>
      <c r="P103" s="134"/>
      <c r="Q103" s="135"/>
      <c r="R103" s="134"/>
      <c r="S103" s="135"/>
      <c r="T103" s="195"/>
      <c r="U103" s="196"/>
      <c r="V103" s="208"/>
      <c r="W103" s="196"/>
      <c r="X103" s="134"/>
      <c r="Y103" s="135"/>
      <c r="Z103" s="252"/>
      <c r="AA103" s="252"/>
      <c r="AB103" s="195"/>
      <c r="AC103" s="196"/>
      <c r="AD103" s="58"/>
      <c r="AE103" s="205"/>
      <c r="AF103" s="59"/>
      <c r="AG103" s="134"/>
      <c r="AH103" s="253"/>
      <c r="AI103" s="135"/>
      <c r="AJ103" s="195"/>
      <c r="AK103" s="255"/>
      <c r="AL103" s="148"/>
      <c r="AM103" s="195"/>
      <c r="AN103" s="196"/>
      <c r="AO103" s="254"/>
      <c r="AP103" s="254"/>
      <c r="AQ103" s="195"/>
      <c r="AR103" s="196"/>
      <c r="AS103" s="195"/>
      <c r="AT103" s="196"/>
      <c r="AU103" s="134"/>
      <c r="AV103" s="135"/>
      <c r="AW103" s="134"/>
      <c r="AX103" s="135"/>
      <c r="AY103" s="195"/>
      <c r="AZ103" s="196"/>
      <c r="BA103" s="195"/>
      <c r="BB103" s="196"/>
      <c r="BC103" s="195"/>
      <c r="BD103" s="196"/>
      <c r="BE103" s="195"/>
      <c r="BF103" s="196"/>
      <c r="BG103" s="195"/>
      <c r="BH103" s="196"/>
      <c r="BI103" s="134"/>
      <c r="BJ103" s="135"/>
      <c r="BK103" s="134"/>
      <c r="BL103" s="135"/>
      <c r="BM103" s="134"/>
      <c r="BN103" s="135"/>
      <c r="BO103" s="134"/>
      <c r="BP103" s="135"/>
    </row>
    <row r="104" spans="1:70" ht="17.100000000000001" customHeight="1" x14ac:dyDescent="0.15">
      <c r="B104" s="66"/>
      <c r="C104" s="33" t="s">
        <v>27</v>
      </c>
      <c r="D104" s="58"/>
      <c r="E104" s="59"/>
      <c r="F104" s="149"/>
      <c r="G104" s="150"/>
      <c r="H104" s="195"/>
      <c r="I104" s="196"/>
      <c r="J104" s="195"/>
      <c r="K104" s="196"/>
      <c r="L104" s="195"/>
      <c r="M104" s="196"/>
      <c r="N104" s="208"/>
      <c r="O104" s="196"/>
      <c r="P104" s="134"/>
      <c r="Q104" s="135"/>
      <c r="R104" s="134"/>
      <c r="S104" s="135"/>
      <c r="T104" s="195"/>
      <c r="U104" s="196"/>
      <c r="V104" s="208"/>
      <c r="W104" s="196"/>
      <c r="X104" s="134"/>
      <c r="Y104" s="135"/>
      <c r="Z104" s="252"/>
      <c r="AA104" s="252"/>
      <c r="AB104" s="195"/>
      <c r="AC104" s="196"/>
      <c r="AD104" s="58"/>
      <c r="AE104" s="205"/>
      <c r="AF104" s="59"/>
      <c r="AG104" s="134"/>
      <c r="AH104" s="253"/>
      <c r="AI104" s="135"/>
      <c r="AJ104" s="195"/>
      <c r="AK104" s="255"/>
      <c r="AL104" s="148"/>
      <c r="AM104" s="195"/>
      <c r="AN104" s="196"/>
      <c r="AO104" s="254"/>
      <c r="AP104" s="254"/>
      <c r="AQ104" s="195"/>
      <c r="AR104" s="196"/>
      <c r="AS104" s="195"/>
      <c r="AT104" s="196"/>
      <c r="AU104" s="134"/>
      <c r="AV104" s="135"/>
      <c r="AW104" s="134"/>
      <c r="AX104" s="135"/>
      <c r="AY104" s="195"/>
      <c r="AZ104" s="196"/>
      <c r="BA104" s="195"/>
      <c r="BB104" s="196"/>
      <c r="BC104" s="195"/>
      <c r="BD104" s="196"/>
      <c r="BE104" s="195"/>
      <c r="BF104" s="196"/>
      <c r="BG104" s="195"/>
      <c r="BH104" s="196"/>
      <c r="BI104" s="134"/>
      <c r="BJ104" s="135"/>
      <c r="BK104" s="134"/>
      <c r="BL104" s="135"/>
      <c r="BM104" s="134"/>
      <c r="BN104" s="135"/>
      <c r="BO104" s="134"/>
      <c r="BP104" s="135"/>
    </row>
    <row r="105" spans="1:70" ht="17.100000000000001" customHeight="1" x14ac:dyDescent="0.15">
      <c r="B105" s="67" t="s">
        <v>28</v>
      </c>
      <c r="C105" s="33"/>
      <c r="D105" s="58"/>
      <c r="E105" s="59"/>
      <c r="F105" s="149"/>
      <c r="G105" s="150"/>
      <c r="H105" s="195"/>
      <c r="I105" s="196"/>
      <c r="J105" s="195"/>
      <c r="K105" s="196"/>
      <c r="L105" s="195"/>
      <c r="M105" s="196"/>
      <c r="N105" s="208"/>
      <c r="O105" s="196"/>
      <c r="P105" s="134"/>
      <c r="Q105" s="135"/>
      <c r="R105" s="134"/>
      <c r="S105" s="135"/>
      <c r="T105" s="195"/>
      <c r="U105" s="196"/>
      <c r="V105" s="208"/>
      <c r="W105" s="196"/>
      <c r="X105" s="134"/>
      <c r="Y105" s="135"/>
      <c r="Z105" s="252"/>
      <c r="AA105" s="252"/>
      <c r="AB105" s="195"/>
      <c r="AC105" s="196"/>
      <c r="AD105" s="58"/>
      <c r="AE105" s="205"/>
      <c r="AF105" s="59"/>
      <c r="AG105" s="134"/>
      <c r="AH105" s="253"/>
      <c r="AI105" s="135"/>
      <c r="AJ105" s="195"/>
      <c r="AK105" s="255"/>
      <c r="AL105" s="148"/>
      <c r="AM105" s="195"/>
      <c r="AN105" s="196"/>
      <c r="AO105" s="254"/>
      <c r="AP105" s="254"/>
      <c r="AQ105" s="195"/>
      <c r="AR105" s="196"/>
      <c r="AS105" s="195"/>
      <c r="AT105" s="196"/>
      <c r="AU105" s="134"/>
      <c r="AV105" s="135"/>
      <c r="AW105" s="134"/>
      <c r="AX105" s="135"/>
      <c r="AY105" s="195"/>
      <c r="AZ105" s="196"/>
      <c r="BA105" s="195"/>
      <c r="BB105" s="196"/>
      <c r="BC105" s="195"/>
      <c r="BD105" s="196"/>
      <c r="BE105" s="195"/>
      <c r="BF105" s="196"/>
      <c r="BG105" s="195"/>
      <c r="BH105" s="196"/>
      <c r="BI105" s="134"/>
      <c r="BJ105" s="135"/>
      <c r="BK105" s="134"/>
      <c r="BL105" s="135"/>
      <c r="BM105" s="134"/>
      <c r="BN105" s="135"/>
      <c r="BO105" s="134"/>
      <c r="BP105" s="135"/>
    </row>
    <row r="106" spans="1:70" ht="17.100000000000001" customHeight="1" x14ac:dyDescent="0.15">
      <c r="B106" s="67"/>
      <c r="C106" s="33" t="s">
        <v>29</v>
      </c>
      <c r="D106" s="58"/>
      <c r="E106" s="59"/>
      <c r="F106" s="149"/>
      <c r="G106" s="150"/>
      <c r="H106" s="195"/>
      <c r="I106" s="196"/>
      <c r="J106" s="195"/>
      <c r="K106" s="196"/>
      <c r="L106" s="195"/>
      <c r="M106" s="196"/>
      <c r="N106" s="208"/>
      <c r="O106" s="196"/>
      <c r="P106" s="134"/>
      <c r="Q106" s="135"/>
      <c r="R106" s="134"/>
      <c r="S106" s="135"/>
      <c r="T106" s="195"/>
      <c r="U106" s="196"/>
      <c r="V106" s="208"/>
      <c r="W106" s="196"/>
      <c r="X106" s="134"/>
      <c r="Y106" s="135"/>
      <c r="Z106" s="252"/>
      <c r="AA106" s="252"/>
      <c r="AB106" s="195"/>
      <c r="AC106" s="196"/>
      <c r="AD106" s="58"/>
      <c r="AE106" s="205"/>
      <c r="AF106" s="59"/>
      <c r="AG106" s="134"/>
      <c r="AH106" s="253"/>
      <c r="AI106" s="135"/>
      <c r="AJ106" s="195"/>
      <c r="AK106" s="255"/>
      <c r="AL106" s="148"/>
      <c r="AM106" s="195"/>
      <c r="AN106" s="196"/>
      <c r="AO106" s="254"/>
      <c r="AP106" s="254"/>
      <c r="AQ106" s="195"/>
      <c r="AR106" s="196"/>
      <c r="AS106" s="195"/>
      <c r="AT106" s="196"/>
      <c r="AU106" s="134"/>
      <c r="AV106" s="135"/>
      <c r="AW106" s="134"/>
      <c r="AX106" s="135"/>
      <c r="AY106" s="195"/>
      <c r="AZ106" s="196"/>
      <c r="BA106" s="195"/>
      <c r="BB106" s="196"/>
      <c r="BC106" s="195"/>
      <c r="BD106" s="196"/>
      <c r="BE106" s="195"/>
      <c r="BF106" s="196"/>
      <c r="BG106" s="195"/>
      <c r="BH106" s="196"/>
      <c r="BI106" s="134"/>
      <c r="BJ106" s="135"/>
      <c r="BK106" s="134"/>
      <c r="BL106" s="135"/>
      <c r="BM106" s="134"/>
      <c r="BN106" s="135"/>
      <c r="BO106" s="134"/>
      <c r="BP106" s="135"/>
    </row>
    <row r="107" spans="1:70" ht="17.100000000000001" customHeight="1" x14ac:dyDescent="0.15">
      <c r="B107" s="68"/>
      <c r="C107" s="33"/>
      <c r="D107" s="58"/>
      <c r="E107" s="59"/>
      <c r="F107" s="149"/>
      <c r="G107" s="150"/>
      <c r="H107" s="195"/>
      <c r="I107" s="196"/>
      <c r="J107" s="195"/>
      <c r="K107" s="196"/>
      <c r="L107" s="195"/>
      <c r="M107" s="196"/>
      <c r="N107" s="208"/>
      <c r="O107" s="196"/>
      <c r="P107" s="134"/>
      <c r="Q107" s="135"/>
      <c r="R107" s="134"/>
      <c r="S107" s="135"/>
      <c r="T107" s="195"/>
      <c r="U107" s="196"/>
      <c r="V107" s="208"/>
      <c r="W107" s="196"/>
      <c r="X107" s="134"/>
      <c r="Y107" s="135"/>
      <c r="Z107" s="252"/>
      <c r="AA107" s="252"/>
      <c r="AB107" s="195"/>
      <c r="AC107" s="196"/>
      <c r="AD107" s="58"/>
      <c r="AE107" s="205"/>
      <c r="AF107" s="59"/>
      <c r="AG107" s="134"/>
      <c r="AH107" s="253"/>
      <c r="AI107" s="135"/>
      <c r="AJ107" s="195"/>
      <c r="AK107" s="255"/>
      <c r="AL107" s="148"/>
      <c r="AM107" s="195"/>
      <c r="AN107" s="196"/>
      <c r="AO107" s="254"/>
      <c r="AP107" s="254"/>
      <c r="AQ107" s="195"/>
      <c r="AR107" s="196"/>
      <c r="AS107" s="195"/>
      <c r="AT107" s="196"/>
      <c r="AU107" s="134"/>
      <c r="AV107" s="135"/>
      <c r="AW107" s="134"/>
      <c r="AX107" s="135"/>
      <c r="AY107" s="195"/>
      <c r="AZ107" s="196"/>
      <c r="BA107" s="195"/>
      <c r="BB107" s="196"/>
      <c r="BC107" s="195"/>
      <c r="BD107" s="196"/>
      <c r="BE107" s="195"/>
      <c r="BF107" s="196"/>
      <c r="BG107" s="195"/>
      <c r="BH107" s="196"/>
      <c r="BI107" s="134"/>
      <c r="BJ107" s="135"/>
      <c r="BK107" s="134"/>
      <c r="BL107" s="135"/>
      <c r="BM107" s="134"/>
      <c r="BN107" s="135"/>
      <c r="BO107" s="134"/>
      <c r="BP107" s="135"/>
    </row>
    <row r="108" spans="1:70" ht="50.1" customHeight="1" x14ac:dyDescent="0.15">
      <c r="B108" s="27"/>
      <c r="C108" s="33" t="s">
        <v>30</v>
      </c>
      <c r="D108" s="58"/>
      <c r="E108" s="59"/>
      <c r="F108" s="149"/>
      <c r="G108" s="150"/>
      <c r="H108" s="195"/>
      <c r="I108" s="196"/>
      <c r="J108" s="195"/>
      <c r="K108" s="196"/>
      <c r="L108" s="195"/>
      <c r="M108" s="196"/>
      <c r="N108" s="208"/>
      <c r="O108" s="196"/>
      <c r="P108" s="134"/>
      <c r="Q108" s="135"/>
      <c r="R108" s="134"/>
      <c r="S108" s="135"/>
      <c r="T108" s="195"/>
      <c r="U108" s="196"/>
      <c r="V108" s="208"/>
      <c r="W108" s="196"/>
      <c r="X108" s="134"/>
      <c r="Y108" s="135"/>
      <c r="Z108" s="252"/>
      <c r="AA108" s="252"/>
      <c r="AB108" s="195"/>
      <c r="AC108" s="196"/>
      <c r="AD108" s="58"/>
      <c r="AE108" s="205"/>
      <c r="AF108" s="59"/>
      <c r="AG108" s="134"/>
      <c r="AH108" s="253"/>
      <c r="AI108" s="135"/>
      <c r="AJ108" s="195"/>
      <c r="AK108" s="255"/>
      <c r="AL108" s="148"/>
      <c r="AM108" s="195"/>
      <c r="AN108" s="196"/>
      <c r="AO108" s="254"/>
      <c r="AP108" s="254"/>
      <c r="AQ108" s="195"/>
      <c r="AR108" s="196"/>
      <c r="AS108" s="195"/>
      <c r="AT108" s="196"/>
      <c r="AU108" s="134"/>
      <c r="AV108" s="135"/>
      <c r="AW108" s="134"/>
      <c r="AX108" s="135"/>
      <c r="AY108" s="195"/>
      <c r="AZ108" s="196"/>
      <c r="BA108" s="195"/>
      <c r="BB108" s="196"/>
      <c r="BC108" s="195"/>
      <c r="BD108" s="196"/>
      <c r="BE108" s="195"/>
      <c r="BF108" s="196"/>
      <c r="BG108" s="195"/>
      <c r="BH108" s="196"/>
      <c r="BI108" s="134"/>
      <c r="BJ108" s="135"/>
      <c r="BK108" s="134"/>
      <c r="BL108" s="135"/>
      <c r="BM108" s="134"/>
      <c r="BN108" s="135"/>
      <c r="BO108" s="134"/>
      <c r="BP108" s="135"/>
    </row>
    <row r="109" spans="1:70" ht="17.100000000000001" customHeight="1" x14ac:dyDescent="0.15">
      <c r="B109" s="27"/>
      <c r="C109" s="33"/>
      <c r="D109" s="58"/>
      <c r="E109" s="59"/>
      <c r="F109" s="149"/>
      <c r="G109" s="150"/>
      <c r="H109" s="195"/>
      <c r="I109" s="196"/>
      <c r="J109" s="195"/>
      <c r="K109" s="196"/>
      <c r="L109" s="195"/>
      <c r="M109" s="196"/>
      <c r="N109" s="208"/>
      <c r="O109" s="196"/>
      <c r="P109" s="134"/>
      <c r="Q109" s="135"/>
      <c r="R109" s="134"/>
      <c r="S109" s="135"/>
      <c r="T109" s="195"/>
      <c r="U109" s="196"/>
      <c r="V109" s="208"/>
      <c r="W109" s="196"/>
      <c r="X109" s="134"/>
      <c r="Y109" s="135"/>
      <c r="Z109" s="252"/>
      <c r="AA109" s="252"/>
      <c r="AB109" s="195"/>
      <c r="AC109" s="196"/>
      <c r="AD109" s="58"/>
      <c r="AE109" s="205"/>
      <c r="AF109" s="59"/>
      <c r="AG109" s="134"/>
      <c r="AH109" s="253"/>
      <c r="AI109" s="135"/>
      <c r="AJ109" s="195"/>
      <c r="AK109" s="255"/>
      <c r="AL109" s="148"/>
      <c r="AM109" s="195"/>
      <c r="AN109" s="196"/>
      <c r="AO109" s="254"/>
      <c r="AP109" s="254"/>
      <c r="AQ109" s="195"/>
      <c r="AR109" s="196"/>
      <c r="AS109" s="195"/>
      <c r="AT109" s="196"/>
      <c r="AU109" s="134"/>
      <c r="AV109" s="135"/>
      <c r="AW109" s="134"/>
      <c r="AX109" s="135"/>
      <c r="AY109" s="195"/>
      <c r="AZ109" s="196"/>
      <c r="BA109" s="195"/>
      <c r="BB109" s="196"/>
      <c r="BC109" s="195"/>
      <c r="BD109" s="196"/>
      <c r="BE109" s="195"/>
      <c r="BF109" s="196"/>
      <c r="BG109" s="195"/>
      <c r="BH109" s="196"/>
      <c r="BI109" s="134"/>
      <c r="BJ109" s="135"/>
      <c r="BK109" s="134"/>
      <c r="BL109" s="135"/>
      <c r="BM109" s="134"/>
      <c r="BN109" s="135"/>
      <c r="BO109" s="134"/>
      <c r="BP109" s="135"/>
    </row>
    <row r="110" spans="1:70" ht="17.100000000000001" customHeight="1" x14ac:dyDescent="0.15">
      <c r="B110" s="27"/>
      <c r="C110" s="33"/>
      <c r="D110" s="80"/>
      <c r="E110" s="81"/>
      <c r="F110" s="164"/>
      <c r="G110" s="165"/>
      <c r="H110" s="197"/>
      <c r="I110" s="198"/>
      <c r="J110" s="197"/>
      <c r="K110" s="198"/>
      <c r="L110" s="197"/>
      <c r="M110" s="198"/>
      <c r="N110" s="210"/>
      <c r="O110" s="198"/>
      <c r="P110" s="152"/>
      <c r="Q110" s="153"/>
      <c r="R110" s="152"/>
      <c r="S110" s="153"/>
      <c r="T110" s="197"/>
      <c r="U110" s="198"/>
      <c r="V110" s="210"/>
      <c r="W110" s="198"/>
      <c r="X110" s="152"/>
      <c r="Y110" s="153"/>
      <c r="Z110" s="256"/>
      <c r="AA110" s="256"/>
      <c r="AB110" s="197"/>
      <c r="AC110" s="198"/>
      <c r="AD110" s="80"/>
      <c r="AE110" s="257"/>
      <c r="AF110" s="81"/>
      <c r="AG110" s="152"/>
      <c r="AH110" s="258"/>
      <c r="AI110" s="153"/>
      <c r="AJ110" s="197"/>
      <c r="AK110" s="259"/>
      <c r="AL110" s="155"/>
      <c r="AM110" s="197"/>
      <c r="AN110" s="198"/>
      <c r="AO110" s="260"/>
      <c r="AP110" s="260"/>
      <c r="AQ110" s="197"/>
      <c r="AR110" s="198"/>
      <c r="AS110" s="197"/>
      <c r="AT110" s="198"/>
      <c r="AU110" s="152"/>
      <c r="AV110" s="153"/>
      <c r="AW110" s="152"/>
      <c r="AX110" s="153"/>
      <c r="AY110" s="197"/>
      <c r="AZ110" s="198"/>
      <c r="BA110" s="197"/>
      <c r="BB110" s="198"/>
      <c r="BC110" s="197"/>
      <c r="BD110" s="198"/>
      <c r="BE110" s="197"/>
      <c r="BF110" s="198"/>
      <c r="BG110" s="197"/>
      <c r="BH110" s="198"/>
      <c r="BI110" s="152"/>
      <c r="BJ110" s="153"/>
      <c r="BK110" s="152"/>
      <c r="BL110" s="153"/>
      <c r="BM110" s="152"/>
      <c r="BN110" s="153"/>
      <c r="BO110" s="152"/>
      <c r="BP110" s="153"/>
    </row>
    <row r="111" spans="1:70" ht="15" customHeight="1" x14ac:dyDescent="0.15">
      <c r="B111" s="27"/>
      <c r="C111" s="115" t="s">
        <v>31</v>
      </c>
      <c r="D111" s="85"/>
      <c r="E111" s="86"/>
      <c r="F111" s="93"/>
      <c r="G111" s="94"/>
      <c r="H111" s="231"/>
      <c r="I111" s="261"/>
      <c r="J111" s="199"/>
      <c r="K111" s="200"/>
      <c r="L111" s="231"/>
      <c r="M111" s="261"/>
      <c r="N111" s="262"/>
      <c r="O111" s="200"/>
      <c r="P111" s="93"/>
      <c r="Q111" s="94"/>
      <c r="R111" s="93"/>
      <c r="S111" s="94"/>
      <c r="T111" s="199"/>
      <c r="U111" s="200"/>
      <c r="V111" s="262"/>
      <c r="W111" s="200"/>
      <c r="X111" s="93"/>
      <c r="Y111" s="94"/>
      <c r="Z111" s="199"/>
      <c r="AA111" s="200"/>
      <c r="AB111" s="231"/>
      <c r="AC111" s="261"/>
      <c r="AD111" s="167"/>
      <c r="AE111" s="211"/>
      <c r="AF111" s="168"/>
      <c r="AG111" s="212"/>
      <c r="AH111" s="263"/>
      <c r="AI111" s="213"/>
      <c r="AJ111" s="167"/>
      <c r="AK111" s="211"/>
      <c r="AL111" s="168"/>
      <c r="AM111" s="212"/>
      <c r="AN111" s="213"/>
      <c r="AO111" s="212"/>
      <c r="AP111" s="213"/>
      <c r="AQ111" s="85"/>
      <c r="AR111" s="86"/>
      <c r="AS111" s="85"/>
      <c r="AT111" s="86"/>
      <c r="AU111" s="93"/>
      <c r="AV111" s="94"/>
      <c r="AW111" s="93"/>
      <c r="AX111" s="94"/>
      <c r="AY111" s="85"/>
      <c r="AZ111" s="86"/>
      <c r="BA111" s="85"/>
      <c r="BB111" s="86"/>
      <c r="BC111" s="212"/>
      <c r="BD111" s="213"/>
      <c r="BE111" s="85"/>
      <c r="BF111" s="86"/>
      <c r="BG111" s="231"/>
      <c r="BH111" s="261"/>
      <c r="BI111" s="93"/>
      <c r="BJ111" s="94"/>
      <c r="BK111" s="93"/>
      <c r="BL111" s="94"/>
      <c r="BM111" s="93"/>
      <c r="BN111" s="94"/>
      <c r="BO111" s="93"/>
      <c r="BP111" s="94"/>
    </row>
    <row r="112" spans="1:70" ht="17.100000000000001" customHeight="1" x14ac:dyDescent="0.15">
      <c r="B112" s="27"/>
      <c r="C112" s="95" t="s">
        <v>33</v>
      </c>
      <c r="D112" s="264"/>
      <c r="E112" s="264"/>
      <c r="F112" s="177" t="s">
        <v>36</v>
      </c>
      <c r="G112" s="178"/>
      <c r="H112" s="265"/>
      <c r="I112" s="266"/>
      <c r="J112" s="265"/>
      <c r="K112" s="266"/>
      <c r="L112" s="265"/>
      <c r="M112" s="266"/>
      <c r="N112" s="267"/>
      <c r="O112" s="266"/>
      <c r="P112" s="268"/>
      <c r="Q112" s="269"/>
      <c r="R112" s="268"/>
      <c r="S112" s="269"/>
      <c r="T112" s="265"/>
      <c r="U112" s="266"/>
      <c r="V112" s="267"/>
      <c r="W112" s="266"/>
      <c r="X112" s="268"/>
      <c r="Y112" s="269"/>
      <c r="Z112" s="265"/>
      <c r="AA112" s="266"/>
      <c r="AB112" s="265"/>
      <c r="AC112" s="266"/>
      <c r="AD112" s="264"/>
      <c r="AE112" s="264"/>
      <c r="AF112" s="264"/>
      <c r="AG112" s="102"/>
      <c r="AH112" s="174"/>
      <c r="AI112" s="103"/>
      <c r="AJ112" s="102" t="s">
        <v>36</v>
      </c>
      <c r="AK112" s="174"/>
      <c r="AL112" s="103"/>
      <c r="AM112" s="270" t="s">
        <v>39</v>
      </c>
      <c r="AN112" s="270"/>
      <c r="AO112" s="96"/>
      <c r="AP112" s="97"/>
      <c r="AQ112" s="264" t="s">
        <v>40</v>
      </c>
      <c r="AR112" s="264"/>
      <c r="AS112" s="102" t="s">
        <v>36</v>
      </c>
      <c r="AT112" s="103"/>
      <c r="AU112" s="268"/>
      <c r="AV112" s="269"/>
      <c r="AW112" s="268"/>
      <c r="AX112" s="269"/>
      <c r="AY112" s="102" t="s">
        <v>37</v>
      </c>
      <c r="AZ112" s="103"/>
      <c r="BA112" s="102" t="s">
        <v>70</v>
      </c>
      <c r="BB112" s="103"/>
      <c r="BC112" s="177" t="s">
        <v>71</v>
      </c>
      <c r="BD112" s="178"/>
      <c r="BE112" s="271" t="s">
        <v>40</v>
      </c>
      <c r="BF112" s="271"/>
      <c r="BG112" s="177" t="s">
        <v>71</v>
      </c>
      <c r="BH112" s="178"/>
      <c r="BI112" s="268"/>
      <c r="BJ112" s="269"/>
      <c r="BK112" s="268"/>
      <c r="BL112" s="269"/>
      <c r="BM112" s="268"/>
      <c r="BN112" s="269"/>
      <c r="BO112" s="268"/>
      <c r="BP112" s="269"/>
      <c r="BQ112" s="202">
        <f>SUM(BQ96,BQ113)</f>
        <v>125</v>
      </c>
      <c r="BR112" s="181"/>
    </row>
    <row r="113" spans="1:70" ht="17.100000000000001" customHeight="1" x14ac:dyDescent="0.15">
      <c r="B113" s="27"/>
      <c r="C113" s="104" t="s">
        <v>41</v>
      </c>
      <c r="D113" s="272"/>
      <c r="E113" s="272"/>
      <c r="F113" s="188" t="s">
        <v>40</v>
      </c>
      <c r="G113" s="189"/>
      <c r="H113" s="273"/>
      <c r="I113" s="274"/>
      <c r="J113" s="273"/>
      <c r="K113" s="274"/>
      <c r="L113" s="273"/>
      <c r="M113" s="274"/>
      <c r="N113" s="275"/>
      <c r="O113" s="274"/>
      <c r="P113" s="276"/>
      <c r="Q113" s="277"/>
      <c r="R113" s="276"/>
      <c r="S113" s="277"/>
      <c r="T113" s="273"/>
      <c r="U113" s="274"/>
      <c r="V113" s="275"/>
      <c r="W113" s="274"/>
      <c r="X113" s="276"/>
      <c r="Y113" s="277"/>
      <c r="Z113" s="273"/>
      <c r="AA113" s="274"/>
      <c r="AB113" s="273"/>
      <c r="AC113" s="274"/>
      <c r="AD113" s="272"/>
      <c r="AE113" s="272"/>
      <c r="AF113" s="272"/>
      <c r="AG113" s="112"/>
      <c r="AH113" s="185"/>
      <c r="AI113" s="113"/>
      <c r="AJ113" s="112"/>
      <c r="AK113" s="185"/>
      <c r="AL113" s="113"/>
      <c r="AM113" s="278"/>
      <c r="AN113" s="278"/>
      <c r="AO113" s="105"/>
      <c r="AP113" s="106"/>
      <c r="AQ113" s="272"/>
      <c r="AR113" s="272"/>
      <c r="AS113" s="112"/>
      <c r="AT113" s="113"/>
      <c r="AU113" s="276"/>
      <c r="AV113" s="277"/>
      <c r="AW113" s="276"/>
      <c r="AX113" s="277"/>
      <c r="AY113" s="112"/>
      <c r="AZ113" s="113"/>
      <c r="BA113" s="112"/>
      <c r="BB113" s="113"/>
      <c r="BC113" s="188" t="s">
        <v>36</v>
      </c>
      <c r="BD113" s="189"/>
      <c r="BE113" s="279" t="s">
        <v>39</v>
      </c>
      <c r="BF113" s="279"/>
      <c r="BG113" s="188" t="s">
        <v>39</v>
      </c>
      <c r="BH113" s="189"/>
      <c r="BI113" s="276"/>
      <c r="BJ113" s="277"/>
      <c r="BK113" s="276"/>
      <c r="BL113" s="277"/>
      <c r="BM113" s="276"/>
      <c r="BN113" s="277"/>
      <c r="BO113" s="276"/>
      <c r="BP113" s="277"/>
      <c r="BQ113" s="203">
        <f>SUM(D114:AI114)</f>
        <v>70</v>
      </c>
      <c r="BR113" s="238"/>
    </row>
    <row r="114" spans="1:70" ht="17.25" customHeight="1" x14ac:dyDescent="0.15">
      <c r="B114" s="239"/>
      <c r="C114" s="240" t="s">
        <v>42</v>
      </c>
      <c r="D114" s="121"/>
      <c r="E114" s="122"/>
      <c r="F114" s="280">
        <v>6</v>
      </c>
      <c r="G114" s="281"/>
      <c r="H114" s="193">
        <v>8</v>
      </c>
      <c r="I114" s="123"/>
      <c r="J114" s="193">
        <v>8</v>
      </c>
      <c r="K114" s="123"/>
      <c r="L114" s="193">
        <v>8</v>
      </c>
      <c r="M114" s="123"/>
      <c r="N114" s="192">
        <v>8</v>
      </c>
      <c r="O114" s="123"/>
      <c r="P114" s="282"/>
      <c r="Q114" s="283"/>
      <c r="R114" s="282"/>
      <c r="S114" s="283"/>
      <c r="T114" s="193">
        <v>8</v>
      </c>
      <c r="U114" s="123"/>
      <c r="V114" s="192">
        <v>8</v>
      </c>
      <c r="W114" s="123"/>
      <c r="X114" s="282"/>
      <c r="Y114" s="283"/>
      <c r="Z114" s="193">
        <v>8</v>
      </c>
      <c r="AA114" s="123"/>
      <c r="AB114" s="193">
        <v>8</v>
      </c>
      <c r="AC114" s="123"/>
      <c r="AD114" s="121"/>
      <c r="AE114" s="192"/>
      <c r="AF114" s="122"/>
      <c r="AG114" s="284"/>
      <c r="AH114" s="285"/>
      <c r="AI114" s="281"/>
      <c r="AJ114" s="119">
        <v>5</v>
      </c>
      <c r="AK114" s="192">
        <v>1</v>
      </c>
      <c r="AL114" s="123"/>
      <c r="AM114" s="121">
        <v>6</v>
      </c>
      <c r="AN114" s="123"/>
      <c r="AO114" s="121"/>
      <c r="AP114" s="123"/>
      <c r="AQ114" s="193">
        <v>5</v>
      </c>
      <c r="AR114" s="122"/>
      <c r="AS114" s="119">
        <v>5</v>
      </c>
      <c r="AT114" s="120">
        <v>1</v>
      </c>
      <c r="AU114" s="282"/>
      <c r="AV114" s="283"/>
      <c r="AW114" s="282"/>
      <c r="AX114" s="283"/>
      <c r="AY114" s="121">
        <v>5</v>
      </c>
      <c r="AZ114" s="122"/>
      <c r="BA114" s="121">
        <v>5</v>
      </c>
      <c r="BB114" s="122"/>
      <c r="BC114" s="284">
        <v>5</v>
      </c>
      <c r="BD114" s="281"/>
      <c r="BE114" s="121">
        <v>6</v>
      </c>
      <c r="BF114" s="123"/>
      <c r="BG114" s="121">
        <v>5</v>
      </c>
      <c r="BH114" s="123"/>
      <c r="BI114" s="282"/>
      <c r="BJ114" s="283"/>
      <c r="BK114" s="282"/>
      <c r="BL114" s="283"/>
      <c r="BM114" s="282"/>
      <c r="BN114" s="283"/>
      <c r="BO114" s="282"/>
      <c r="BP114" s="283"/>
      <c r="BQ114" s="203">
        <f>SUM(AJ114:BP114)</f>
        <v>49</v>
      </c>
      <c r="BR114" s="238"/>
    </row>
    <row r="115" spans="1:70" ht="13.5" customHeight="1" x14ac:dyDescent="0.15">
      <c r="A115" s="243"/>
      <c r="B115" s="244"/>
      <c r="C115" s="245"/>
      <c r="D115" s="245"/>
      <c r="E115" s="245"/>
      <c r="F115" s="245"/>
      <c r="I115" s="245"/>
      <c r="J115" s="245"/>
      <c r="N115" s="245"/>
      <c r="Q115" s="245"/>
      <c r="R115" s="245"/>
      <c r="W115" s="245"/>
      <c r="X115" s="245"/>
      <c r="AA115" s="245"/>
      <c r="AB115" s="245"/>
      <c r="AE115" s="245"/>
      <c r="AF115" s="245"/>
      <c r="AI115" s="245"/>
      <c r="AJ115" s="245"/>
      <c r="AM115" s="245"/>
      <c r="AN115" s="245"/>
      <c r="AQ115" s="245"/>
      <c r="AR115" s="245"/>
      <c r="AU115" s="245"/>
      <c r="AV115" s="245"/>
      <c r="AY115" s="245"/>
      <c r="AZ115" s="245"/>
      <c r="BA115" s="245"/>
      <c r="BD115" s="245"/>
      <c r="BE115" s="245"/>
      <c r="BH115" s="245"/>
      <c r="BI115" s="245"/>
      <c r="BL115" s="245"/>
      <c r="BM115" s="245"/>
      <c r="BP115" s="245"/>
      <c r="BQ115" s="8">
        <v>9</v>
      </c>
      <c r="BR115" s="8">
        <v>9</v>
      </c>
    </row>
    <row r="116" spans="1:70" ht="13.5" customHeight="1" x14ac:dyDescent="0.15">
      <c r="B116" s="19"/>
      <c r="C116" s="20" t="s">
        <v>2</v>
      </c>
      <c r="D116" s="21">
        <v>1</v>
      </c>
      <c r="E116" s="22"/>
      <c r="F116" s="23">
        <v>2</v>
      </c>
      <c r="G116" s="24"/>
      <c r="H116" s="23">
        <v>3</v>
      </c>
      <c r="I116" s="24"/>
      <c r="J116" s="23">
        <v>4</v>
      </c>
      <c r="K116" s="24"/>
      <c r="L116" s="23">
        <v>5</v>
      </c>
      <c r="M116" s="25"/>
      <c r="N116" s="23">
        <v>6</v>
      </c>
      <c r="O116" s="24"/>
      <c r="P116" s="23">
        <v>7</v>
      </c>
      <c r="Q116" s="25"/>
      <c r="R116" s="24"/>
      <c r="S116" s="23">
        <v>8</v>
      </c>
      <c r="T116" s="25"/>
      <c r="U116" s="24"/>
      <c r="V116" s="23">
        <v>9</v>
      </c>
      <c r="W116" s="24"/>
      <c r="X116" s="23">
        <v>10</v>
      </c>
      <c r="Y116" s="24"/>
      <c r="Z116" s="23">
        <v>11</v>
      </c>
      <c r="AA116" s="24"/>
      <c r="AB116" s="23">
        <v>12</v>
      </c>
      <c r="AC116" s="24"/>
      <c r="AD116" s="23">
        <v>13</v>
      </c>
      <c r="AE116" s="24"/>
      <c r="AF116" s="23">
        <v>14</v>
      </c>
      <c r="AG116" s="24"/>
      <c r="AH116" s="23">
        <v>15</v>
      </c>
      <c r="AI116" s="24"/>
      <c r="AJ116" s="23">
        <v>16</v>
      </c>
      <c r="AK116" s="24"/>
      <c r="AL116" s="23">
        <v>17</v>
      </c>
      <c r="AM116" s="24"/>
      <c r="AN116" s="23">
        <v>18</v>
      </c>
      <c r="AO116" s="24"/>
      <c r="AP116" s="23">
        <v>19</v>
      </c>
      <c r="AQ116" s="24"/>
      <c r="AR116" s="23">
        <v>20</v>
      </c>
      <c r="AS116" s="24"/>
      <c r="AT116" s="23">
        <v>21</v>
      </c>
      <c r="AU116" s="24"/>
      <c r="AV116" s="23">
        <v>22</v>
      </c>
      <c r="AW116" s="24"/>
      <c r="AX116" s="23">
        <v>23</v>
      </c>
      <c r="AY116" s="24"/>
      <c r="AZ116" s="23">
        <v>24</v>
      </c>
      <c r="BA116" s="25"/>
      <c r="BB116" s="24"/>
      <c r="BC116" s="23">
        <v>25</v>
      </c>
      <c r="BD116" s="24"/>
      <c r="BE116" s="23">
        <v>26</v>
      </c>
      <c r="BF116" s="24"/>
      <c r="BG116" s="23">
        <v>27</v>
      </c>
      <c r="BH116" s="24"/>
      <c r="BI116" s="23">
        <v>28</v>
      </c>
      <c r="BJ116" s="24"/>
      <c r="BK116" s="23">
        <f>IF(DAY(DATE($E$1,$J$1+6,1)+28)&lt;28,"",29)</f>
        <v>29</v>
      </c>
      <c r="BL116" s="24"/>
      <c r="BM116" s="23">
        <f>IF(DAY(DATE($E$1,$J$1+6,1)+29)&lt;28,"",30)</f>
        <v>30</v>
      </c>
      <c r="BN116" s="24"/>
      <c r="BO116" s="23">
        <f>IF(DAY(DATE($E$1,$J$1+6,1)+30)&lt;28,"",31)</f>
        <v>31</v>
      </c>
      <c r="BP116" s="26"/>
    </row>
    <row r="117" spans="1:70" ht="13.5" customHeight="1" x14ac:dyDescent="0.15">
      <c r="B117" s="27"/>
      <c r="C117" s="20" t="s">
        <v>10</v>
      </c>
      <c r="D117" s="28">
        <f>DATE($E$1,$J$1+6,1)</f>
        <v>42064</v>
      </c>
      <c r="E117" s="29"/>
      <c r="F117" s="30">
        <f>DATE($E$1,$J$1+6,1)+1</f>
        <v>42065</v>
      </c>
      <c r="G117" s="29"/>
      <c r="H117" s="30">
        <f>DATE($E$1,$J$1+6,1)+2</f>
        <v>42066</v>
      </c>
      <c r="I117" s="29"/>
      <c r="J117" s="30">
        <f>DATE($E$1,$J$1+6,1)+3</f>
        <v>42067</v>
      </c>
      <c r="K117" s="29"/>
      <c r="L117" s="30">
        <f>DATE($E$1,$J$1+6,1)+4</f>
        <v>42068</v>
      </c>
      <c r="M117" s="31"/>
      <c r="N117" s="30">
        <f>DATE($E$1,$J$1+6,1)+5</f>
        <v>42069</v>
      </c>
      <c r="O117" s="29"/>
      <c r="P117" s="30">
        <f>DATE($E$1,$J$1+6,1)+6</f>
        <v>42070</v>
      </c>
      <c r="Q117" s="31"/>
      <c r="R117" s="29"/>
      <c r="S117" s="30">
        <f>DATE($E$1,$J$1+6,1)+7</f>
        <v>42071</v>
      </c>
      <c r="T117" s="31"/>
      <c r="U117" s="29"/>
      <c r="V117" s="30">
        <f>DATE($E$1,$J$1+6,1)+8</f>
        <v>42072</v>
      </c>
      <c r="W117" s="29"/>
      <c r="X117" s="30">
        <f>DATE($E$1,$J$1+6,1)+9</f>
        <v>42073</v>
      </c>
      <c r="Y117" s="29"/>
      <c r="Z117" s="30">
        <f>DATE($E$1,$J$1+6,1)+10</f>
        <v>42074</v>
      </c>
      <c r="AA117" s="29"/>
      <c r="AB117" s="30">
        <f>DATE($E$1,$J$1+6,1)+11</f>
        <v>42075</v>
      </c>
      <c r="AC117" s="29"/>
      <c r="AD117" s="30">
        <f>DATE($E$1,$J$1+6,1)+12</f>
        <v>42076</v>
      </c>
      <c r="AE117" s="29"/>
      <c r="AF117" s="30">
        <f>DATE($E$1,$J$1+6,1)+13</f>
        <v>42077</v>
      </c>
      <c r="AG117" s="29"/>
      <c r="AH117" s="30">
        <f>DATE($E$1,$J$1+6,1)+14</f>
        <v>42078</v>
      </c>
      <c r="AI117" s="29"/>
      <c r="AJ117" s="30">
        <f>DATE($E$1,$J$1+6,1)+15</f>
        <v>42079</v>
      </c>
      <c r="AK117" s="29"/>
      <c r="AL117" s="30">
        <f>DATE($E$1,$J$1+6,1)+16</f>
        <v>42080</v>
      </c>
      <c r="AM117" s="29"/>
      <c r="AN117" s="30">
        <f>DATE($E$1,$J$1+6,1)+17</f>
        <v>42081</v>
      </c>
      <c r="AO117" s="29"/>
      <c r="AP117" s="30">
        <f>DATE($E$1,$J$1+6,1)+18</f>
        <v>42082</v>
      </c>
      <c r="AQ117" s="29"/>
      <c r="AR117" s="30">
        <f>DATE($E$1,$J$1+6,1)+19</f>
        <v>42083</v>
      </c>
      <c r="AS117" s="29"/>
      <c r="AT117" s="30">
        <f>DATE($E$1,$J$1+6,1)+20</f>
        <v>42084</v>
      </c>
      <c r="AU117" s="29"/>
      <c r="AV117" s="30">
        <f>DATE($E$1,$J$1+6,1)+21</f>
        <v>42085</v>
      </c>
      <c r="AW117" s="29"/>
      <c r="AX117" s="30">
        <f>DATE($E$1,$J$1+6,1)+22</f>
        <v>42086</v>
      </c>
      <c r="AY117" s="29"/>
      <c r="AZ117" s="30">
        <f>DATE($E$1,$J$1+6,1)+23</f>
        <v>42087</v>
      </c>
      <c r="BA117" s="31"/>
      <c r="BB117" s="29"/>
      <c r="BC117" s="30">
        <f>DATE($E$1,$J$1+6,1)+24</f>
        <v>42088</v>
      </c>
      <c r="BD117" s="29"/>
      <c r="BE117" s="30">
        <f>DATE($E$1,$J$1+6,1)+25</f>
        <v>42089</v>
      </c>
      <c r="BF117" s="29"/>
      <c r="BG117" s="30">
        <f>DATE($E$1,$J$1+6,1)+26</f>
        <v>42090</v>
      </c>
      <c r="BH117" s="29"/>
      <c r="BI117" s="30">
        <f>DATE($E$1,$J$1+6,1)+27</f>
        <v>42091</v>
      </c>
      <c r="BJ117" s="29"/>
      <c r="BK117" s="30">
        <f>IF(BK116="","",DATE($E$1,$J$1+6,1)+28)</f>
        <v>42092</v>
      </c>
      <c r="BL117" s="29"/>
      <c r="BM117" s="30">
        <f>IF(BM116="","",DATE($E$1,$J$1+6,1)+29)</f>
        <v>42093</v>
      </c>
      <c r="BN117" s="29"/>
      <c r="BO117" s="30">
        <f>IF(BO116="","",DATE($E$1,$J$1+6,1)+30)</f>
        <v>42094</v>
      </c>
      <c r="BP117" s="32"/>
    </row>
    <row r="118" spans="1:70" ht="17.100000000000001" customHeight="1" x14ac:dyDescent="0.15">
      <c r="B118" s="27"/>
      <c r="C118" s="33"/>
      <c r="D118" s="38"/>
      <c r="E118" s="37"/>
      <c r="F118" s="286" t="s">
        <v>47</v>
      </c>
      <c r="G118" s="286"/>
      <c r="H118" s="44" t="s">
        <v>47</v>
      </c>
      <c r="I118" s="45"/>
      <c r="J118" s="44" t="s">
        <v>47</v>
      </c>
      <c r="K118" s="45"/>
      <c r="L118" s="44" t="s">
        <v>47</v>
      </c>
      <c r="M118" s="45"/>
      <c r="N118" s="44" t="s">
        <v>47</v>
      </c>
      <c r="O118" s="45"/>
      <c r="P118" s="38"/>
      <c r="Q118" s="41"/>
      <c r="R118" s="287"/>
      <c r="S118" s="41"/>
      <c r="T118" s="36"/>
      <c r="U118" s="37"/>
      <c r="V118" s="34" t="s">
        <v>13</v>
      </c>
      <c r="W118" s="35"/>
      <c r="X118" s="44" t="s">
        <v>75</v>
      </c>
      <c r="Y118" s="45"/>
      <c r="Z118" s="34" t="s">
        <v>75</v>
      </c>
      <c r="AA118" s="35"/>
      <c r="AB118" s="44" t="s">
        <v>13</v>
      </c>
      <c r="AC118" s="45"/>
      <c r="AD118" s="38"/>
      <c r="AE118" s="37"/>
      <c r="AF118" s="38"/>
      <c r="AG118" s="37"/>
      <c r="AH118" s="288" t="s">
        <v>163</v>
      </c>
      <c r="AI118" s="289"/>
      <c r="AJ118" s="38"/>
      <c r="AK118" s="37"/>
      <c r="AL118" s="38"/>
      <c r="AM118" s="37"/>
      <c r="AN118" s="38"/>
      <c r="AO118" s="37"/>
      <c r="AP118" s="38"/>
      <c r="AQ118" s="37"/>
      <c r="AR118" s="38"/>
      <c r="AS118" s="37"/>
      <c r="AT118" s="38"/>
      <c r="AU118" s="37"/>
      <c r="AV118" s="38"/>
      <c r="AW118" s="37"/>
      <c r="AX118" s="38"/>
      <c r="AY118" s="37"/>
      <c r="AZ118" s="172"/>
      <c r="BA118" s="290"/>
      <c r="BB118" s="173"/>
      <c r="BC118" s="38"/>
      <c r="BD118" s="37"/>
      <c r="BE118" s="34"/>
      <c r="BF118" s="35"/>
      <c r="BG118" s="38"/>
      <c r="BH118" s="37"/>
      <c r="BI118" s="38"/>
      <c r="BJ118" s="37"/>
      <c r="BK118" s="38"/>
      <c r="BL118" s="37"/>
      <c r="BM118" s="38"/>
      <c r="BN118" s="37"/>
      <c r="BO118" s="38"/>
      <c r="BP118" s="37"/>
    </row>
    <row r="119" spans="1:70" ht="17.100000000000001" customHeight="1" x14ac:dyDescent="0.15">
      <c r="B119" s="27"/>
      <c r="C119" s="33"/>
      <c r="D119" s="52"/>
      <c r="E119" s="51"/>
      <c r="F119" s="291" t="s">
        <v>49</v>
      </c>
      <c r="G119" s="291"/>
      <c r="H119" s="58" t="s">
        <v>49</v>
      </c>
      <c r="I119" s="59"/>
      <c r="J119" s="58" t="s">
        <v>49</v>
      </c>
      <c r="K119" s="59"/>
      <c r="L119" s="58" t="s">
        <v>49</v>
      </c>
      <c r="M119" s="59"/>
      <c r="N119" s="58" t="s">
        <v>49</v>
      </c>
      <c r="O119" s="59"/>
      <c r="P119" s="52"/>
      <c r="Q119" s="55"/>
      <c r="R119" s="292"/>
      <c r="S119" s="55"/>
      <c r="T119" s="50"/>
      <c r="U119" s="51"/>
      <c r="V119" s="134" t="s">
        <v>15</v>
      </c>
      <c r="W119" s="135"/>
      <c r="X119" s="58" t="s">
        <v>78</v>
      </c>
      <c r="Y119" s="59"/>
      <c r="Z119" s="48" t="s">
        <v>78</v>
      </c>
      <c r="AA119" s="49"/>
      <c r="AB119" s="58" t="s">
        <v>15</v>
      </c>
      <c r="AC119" s="59"/>
      <c r="AD119" s="52"/>
      <c r="AE119" s="51"/>
      <c r="AF119" s="52"/>
      <c r="AG119" s="51"/>
      <c r="AH119" s="293"/>
      <c r="AI119" s="294"/>
      <c r="AJ119" s="52"/>
      <c r="AK119" s="51"/>
      <c r="AL119" s="52"/>
      <c r="AM119" s="51"/>
      <c r="AN119" s="52"/>
      <c r="AO119" s="51"/>
      <c r="AP119" s="52"/>
      <c r="AQ119" s="51"/>
      <c r="AR119" s="52"/>
      <c r="AS119" s="51"/>
      <c r="AT119" s="52"/>
      <c r="AU119" s="51"/>
      <c r="AV119" s="52"/>
      <c r="AW119" s="51"/>
      <c r="AX119" s="52"/>
      <c r="AY119" s="51"/>
      <c r="AZ119" s="206"/>
      <c r="BA119" s="295"/>
      <c r="BB119" s="207"/>
      <c r="BC119" s="52"/>
      <c r="BD119" s="51"/>
      <c r="BE119" s="48"/>
      <c r="BF119" s="49"/>
      <c r="BG119" s="52"/>
      <c r="BH119" s="51"/>
      <c r="BI119" s="52"/>
      <c r="BJ119" s="51"/>
      <c r="BK119" s="52"/>
      <c r="BL119" s="51"/>
      <c r="BM119" s="52"/>
      <c r="BN119" s="51"/>
      <c r="BO119" s="52"/>
      <c r="BP119" s="51"/>
    </row>
    <row r="120" spans="1:70" ht="17.100000000000001" customHeight="1" x14ac:dyDescent="0.15">
      <c r="B120" s="27"/>
      <c r="C120" s="33" t="s">
        <v>16</v>
      </c>
      <c r="D120" s="52"/>
      <c r="E120" s="51"/>
      <c r="F120" s="252" t="s">
        <v>164</v>
      </c>
      <c r="G120" s="252"/>
      <c r="H120" s="195" t="s">
        <v>165</v>
      </c>
      <c r="I120" s="196"/>
      <c r="J120" s="195" t="s">
        <v>166</v>
      </c>
      <c r="K120" s="196"/>
      <c r="L120" s="195" t="s">
        <v>167</v>
      </c>
      <c r="M120" s="196"/>
      <c r="N120" s="195" t="s">
        <v>168</v>
      </c>
      <c r="O120" s="196"/>
      <c r="P120" s="52"/>
      <c r="Q120" s="55"/>
      <c r="R120" s="292"/>
      <c r="S120" s="55"/>
      <c r="T120" s="50"/>
      <c r="U120" s="51"/>
      <c r="V120" s="296" t="s">
        <v>169</v>
      </c>
      <c r="W120" s="63" t="s">
        <v>170</v>
      </c>
      <c r="X120" s="147" t="s">
        <v>171</v>
      </c>
      <c r="Y120" s="148"/>
      <c r="Z120" s="147" t="s">
        <v>172</v>
      </c>
      <c r="AA120" s="148"/>
      <c r="AB120" s="297" t="s">
        <v>173</v>
      </c>
      <c r="AC120" s="298"/>
      <c r="AD120" s="52"/>
      <c r="AE120" s="51"/>
      <c r="AF120" s="52"/>
      <c r="AG120" s="51"/>
      <c r="AH120" s="293"/>
      <c r="AI120" s="294"/>
      <c r="AJ120" s="52"/>
      <c r="AK120" s="51"/>
      <c r="AL120" s="52"/>
      <c r="AM120" s="51"/>
      <c r="AN120" s="52"/>
      <c r="AO120" s="51"/>
      <c r="AP120" s="52"/>
      <c r="AQ120" s="51"/>
      <c r="AR120" s="52"/>
      <c r="AS120" s="51"/>
      <c r="AT120" s="52"/>
      <c r="AU120" s="51"/>
      <c r="AV120" s="52"/>
      <c r="AW120" s="51"/>
      <c r="AX120" s="52"/>
      <c r="AY120" s="51"/>
      <c r="AZ120" s="206"/>
      <c r="BA120" s="295"/>
      <c r="BB120" s="207"/>
      <c r="BC120" s="52"/>
      <c r="BD120" s="51"/>
      <c r="BE120" s="48"/>
      <c r="BF120" s="49"/>
      <c r="BG120" s="52"/>
      <c r="BH120" s="51"/>
      <c r="BI120" s="52"/>
      <c r="BJ120" s="51"/>
      <c r="BK120" s="52"/>
      <c r="BL120" s="51"/>
      <c r="BM120" s="52"/>
      <c r="BN120" s="51"/>
      <c r="BO120" s="52"/>
      <c r="BP120" s="51"/>
    </row>
    <row r="121" spans="1:70" ht="17.100000000000001" customHeight="1" x14ac:dyDescent="0.15">
      <c r="B121" s="66">
        <f>DATE($E$1,$J$1+6,1)</f>
        <v>42064</v>
      </c>
      <c r="C121" s="33"/>
      <c r="D121" s="52"/>
      <c r="E121" s="51"/>
      <c r="F121" s="252"/>
      <c r="G121" s="252"/>
      <c r="H121" s="195"/>
      <c r="I121" s="196"/>
      <c r="J121" s="195"/>
      <c r="K121" s="196"/>
      <c r="L121" s="195"/>
      <c r="M121" s="196"/>
      <c r="N121" s="195"/>
      <c r="O121" s="196"/>
      <c r="P121" s="52"/>
      <c r="Q121" s="55"/>
      <c r="R121" s="292"/>
      <c r="S121" s="55"/>
      <c r="T121" s="50"/>
      <c r="U121" s="51"/>
      <c r="V121" s="296"/>
      <c r="W121" s="63"/>
      <c r="X121" s="147"/>
      <c r="Y121" s="148"/>
      <c r="Z121" s="147"/>
      <c r="AA121" s="148"/>
      <c r="AB121" s="297"/>
      <c r="AC121" s="298"/>
      <c r="AD121" s="52"/>
      <c r="AE121" s="51"/>
      <c r="AF121" s="52"/>
      <c r="AG121" s="51"/>
      <c r="AH121" s="293"/>
      <c r="AI121" s="294"/>
      <c r="AJ121" s="52"/>
      <c r="AK121" s="51"/>
      <c r="AL121" s="52"/>
      <c r="AM121" s="51"/>
      <c r="AN121" s="52"/>
      <c r="AO121" s="51"/>
      <c r="AP121" s="52"/>
      <c r="AQ121" s="51"/>
      <c r="AR121" s="52"/>
      <c r="AS121" s="51"/>
      <c r="AT121" s="52"/>
      <c r="AU121" s="51"/>
      <c r="AV121" s="52"/>
      <c r="AW121" s="51"/>
      <c r="AX121" s="52"/>
      <c r="AY121" s="51"/>
      <c r="AZ121" s="206"/>
      <c r="BA121" s="295"/>
      <c r="BB121" s="207"/>
      <c r="BC121" s="52"/>
      <c r="BD121" s="51"/>
      <c r="BE121" s="48"/>
      <c r="BF121" s="49"/>
      <c r="BG121" s="52"/>
      <c r="BH121" s="51"/>
      <c r="BI121" s="52"/>
      <c r="BJ121" s="51"/>
      <c r="BK121" s="52"/>
      <c r="BL121" s="51"/>
      <c r="BM121" s="52"/>
      <c r="BN121" s="51"/>
      <c r="BO121" s="52"/>
      <c r="BP121" s="51"/>
    </row>
    <row r="122" spans="1:70" ht="17.100000000000001" customHeight="1" x14ac:dyDescent="0.15">
      <c r="B122" s="66"/>
      <c r="C122" s="33" t="s">
        <v>27</v>
      </c>
      <c r="D122" s="52"/>
      <c r="E122" s="51"/>
      <c r="F122" s="252"/>
      <c r="G122" s="252"/>
      <c r="H122" s="195"/>
      <c r="I122" s="196"/>
      <c r="J122" s="195"/>
      <c r="K122" s="196"/>
      <c r="L122" s="195"/>
      <c r="M122" s="196"/>
      <c r="N122" s="195"/>
      <c r="O122" s="196"/>
      <c r="P122" s="52"/>
      <c r="Q122" s="55"/>
      <c r="R122" s="292"/>
      <c r="S122" s="55"/>
      <c r="T122" s="50"/>
      <c r="U122" s="51"/>
      <c r="V122" s="296"/>
      <c r="W122" s="63"/>
      <c r="X122" s="147"/>
      <c r="Y122" s="148"/>
      <c r="Z122" s="147"/>
      <c r="AA122" s="148"/>
      <c r="AB122" s="297"/>
      <c r="AC122" s="298"/>
      <c r="AD122" s="52"/>
      <c r="AE122" s="51"/>
      <c r="AF122" s="52"/>
      <c r="AG122" s="51"/>
      <c r="AH122" s="293"/>
      <c r="AI122" s="294"/>
      <c r="AJ122" s="52"/>
      <c r="AK122" s="51"/>
      <c r="AL122" s="52"/>
      <c r="AM122" s="51"/>
      <c r="AN122" s="52"/>
      <c r="AO122" s="51"/>
      <c r="AP122" s="52"/>
      <c r="AQ122" s="51"/>
      <c r="AR122" s="52"/>
      <c r="AS122" s="51"/>
      <c r="AT122" s="52"/>
      <c r="AU122" s="51"/>
      <c r="AV122" s="52"/>
      <c r="AW122" s="51"/>
      <c r="AX122" s="52"/>
      <c r="AY122" s="51"/>
      <c r="AZ122" s="206"/>
      <c r="BA122" s="295"/>
      <c r="BB122" s="207"/>
      <c r="BC122" s="52"/>
      <c r="BD122" s="51"/>
      <c r="BE122" s="48"/>
      <c r="BF122" s="49"/>
      <c r="BG122" s="52"/>
      <c r="BH122" s="51"/>
      <c r="BI122" s="52"/>
      <c r="BJ122" s="51"/>
      <c r="BK122" s="52"/>
      <c r="BL122" s="51"/>
      <c r="BM122" s="52"/>
      <c r="BN122" s="51"/>
      <c r="BO122" s="52"/>
      <c r="BP122" s="51"/>
    </row>
    <row r="123" spans="1:70" ht="17.100000000000001" customHeight="1" x14ac:dyDescent="0.15">
      <c r="B123" s="67" t="s">
        <v>28</v>
      </c>
      <c r="C123" s="33"/>
      <c r="D123" s="52"/>
      <c r="E123" s="51"/>
      <c r="F123" s="252"/>
      <c r="G123" s="252"/>
      <c r="H123" s="195"/>
      <c r="I123" s="196"/>
      <c r="J123" s="195"/>
      <c r="K123" s="196"/>
      <c r="L123" s="195"/>
      <c r="M123" s="196"/>
      <c r="N123" s="195"/>
      <c r="O123" s="196"/>
      <c r="P123" s="52"/>
      <c r="Q123" s="55"/>
      <c r="R123" s="292"/>
      <c r="S123" s="55"/>
      <c r="T123" s="50"/>
      <c r="U123" s="51"/>
      <c r="V123" s="296"/>
      <c r="W123" s="63"/>
      <c r="X123" s="147"/>
      <c r="Y123" s="148"/>
      <c r="Z123" s="147"/>
      <c r="AA123" s="148"/>
      <c r="AB123" s="297"/>
      <c r="AC123" s="298"/>
      <c r="AD123" s="52"/>
      <c r="AE123" s="51"/>
      <c r="AF123" s="52"/>
      <c r="AG123" s="51"/>
      <c r="AH123" s="293"/>
      <c r="AI123" s="294"/>
      <c r="AJ123" s="52"/>
      <c r="AK123" s="51"/>
      <c r="AL123" s="52"/>
      <c r="AM123" s="51"/>
      <c r="AN123" s="52"/>
      <c r="AO123" s="51"/>
      <c r="AP123" s="52"/>
      <c r="AQ123" s="51"/>
      <c r="AR123" s="52"/>
      <c r="AS123" s="51"/>
      <c r="AT123" s="52"/>
      <c r="AU123" s="51"/>
      <c r="AV123" s="52"/>
      <c r="AW123" s="51"/>
      <c r="AX123" s="52"/>
      <c r="AY123" s="51"/>
      <c r="AZ123" s="206"/>
      <c r="BA123" s="295"/>
      <c r="BB123" s="207"/>
      <c r="BC123" s="52"/>
      <c r="BD123" s="51"/>
      <c r="BE123" s="48"/>
      <c r="BF123" s="49"/>
      <c r="BG123" s="52"/>
      <c r="BH123" s="51"/>
      <c r="BI123" s="52"/>
      <c r="BJ123" s="51"/>
      <c r="BK123" s="52"/>
      <c r="BL123" s="51"/>
      <c r="BM123" s="52"/>
      <c r="BN123" s="51"/>
      <c r="BO123" s="52"/>
      <c r="BP123" s="51"/>
    </row>
    <row r="124" spans="1:70" ht="17.100000000000001" customHeight="1" x14ac:dyDescent="0.15">
      <c r="B124" s="67"/>
      <c r="C124" s="33" t="s">
        <v>29</v>
      </c>
      <c r="D124" s="52"/>
      <c r="E124" s="51"/>
      <c r="F124" s="252"/>
      <c r="G124" s="252"/>
      <c r="H124" s="195"/>
      <c r="I124" s="196"/>
      <c r="J124" s="195"/>
      <c r="K124" s="196"/>
      <c r="L124" s="195"/>
      <c r="M124" s="196"/>
      <c r="N124" s="195"/>
      <c r="O124" s="196"/>
      <c r="P124" s="52"/>
      <c r="Q124" s="55"/>
      <c r="R124" s="292"/>
      <c r="S124" s="55"/>
      <c r="T124" s="50"/>
      <c r="U124" s="51"/>
      <c r="V124" s="296"/>
      <c r="W124" s="63"/>
      <c r="X124" s="147"/>
      <c r="Y124" s="148"/>
      <c r="Z124" s="147"/>
      <c r="AA124" s="148"/>
      <c r="AB124" s="297"/>
      <c r="AC124" s="298"/>
      <c r="AD124" s="52"/>
      <c r="AE124" s="51"/>
      <c r="AF124" s="52"/>
      <c r="AG124" s="51"/>
      <c r="AH124" s="293"/>
      <c r="AI124" s="294"/>
      <c r="AJ124" s="52"/>
      <c r="AK124" s="51"/>
      <c r="AL124" s="52"/>
      <c r="AM124" s="51"/>
      <c r="AN124" s="52"/>
      <c r="AO124" s="51"/>
      <c r="AP124" s="52"/>
      <c r="AQ124" s="51"/>
      <c r="AR124" s="52"/>
      <c r="AS124" s="51"/>
      <c r="AT124" s="52"/>
      <c r="AU124" s="51"/>
      <c r="AV124" s="52"/>
      <c r="AW124" s="51"/>
      <c r="AX124" s="52"/>
      <c r="AY124" s="51"/>
      <c r="AZ124" s="206"/>
      <c r="BA124" s="295"/>
      <c r="BB124" s="207"/>
      <c r="BC124" s="52"/>
      <c r="BD124" s="51"/>
      <c r="BE124" s="48"/>
      <c r="BF124" s="49"/>
      <c r="BG124" s="52"/>
      <c r="BH124" s="51"/>
      <c r="BI124" s="52"/>
      <c r="BJ124" s="51"/>
      <c r="BK124" s="52"/>
      <c r="BL124" s="51"/>
      <c r="BM124" s="52"/>
      <c r="BN124" s="51"/>
      <c r="BO124" s="52"/>
      <c r="BP124" s="51"/>
    </row>
    <row r="125" spans="1:70" ht="17.100000000000001" customHeight="1" x14ac:dyDescent="0.15">
      <c r="B125" s="68"/>
      <c r="C125" s="33"/>
      <c r="D125" s="52"/>
      <c r="E125" s="51"/>
      <c r="F125" s="252"/>
      <c r="G125" s="252"/>
      <c r="H125" s="195"/>
      <c r="I125" s="196"/>
      <c r="J125" s="195"/>
      <c r="K125" s="196"/>
      <c r="L125" s="195"/>
      <c r="M125" s="196"/>
      <c r="N125" s="195"/>
      <c r="O125" s="196"/>
      <c r="P125" s="52"/>
      <c r="Q125" s="55"/>
      <c r="R125" s="292"/>
      <c r="S125" s="55"/>
      <c r="T125" s="50"/>
      <c r="U125" s="51"/>
      <c r="V125" s="296"/>
      <c r="W125" s="63"/>
      <c r="X125" s="147"/>
      <c r="Y125" s="148"/>
      <c r="Z125" s="147"/>
      <c r="AA125" s="148"/>
      <c r="AB125" s="297"/>
      <c r="AC125" s="298"/>
      <c r="AD125" s="52"/>
      <c r="AE125" s="51"/>
      <c r="AF125" s="52"/>
      <c r="AG125" s="51"/>
      <c r="AH125" s="293"/>
      <c r="AI125" s="294"/>
      <c r="AJ125" s="52"/>
      <c r="AK125" s="51"/>
      <c r="AL125" s="52"/>
      <c r="AM125" s="51"/>
      <c r="AN125" s="52"/>
      <c r="AO125" s="51"/>
      <c r="AP125" s="52"/>
      <c r="AQ125" s="51"/>
      <c r="AR125" s="52"/>
      <c r="AS125" s="51"/>
      <c r="AT125" s="52"/>
      <c r="AU125" s="51"/>
      <c r="AV125" s="52"/>
      <c r="AW125" s="51"/>
      <c r="AX125" s="52"/>
      <c r="AY125" s="51"/>
      <c r="AZ125" s="206"/>
      <c r="BA125" s="295"/>
      <c r="BB125" s="207"/>
      <c r="BC125" s="52"/>
      <c r="BD125" s="51"/>
      <c r="BE125" s="48"/>
      <c r="BF125" s="49"/>
      <c r="BG125" s="52"/>
      <c r="BH125" s="51"/>
      <c r="BI125" s="52"/>
      <c r="BJ125" s="51"/>
      <c r="BK125" s="52"/>
      <c r="BL125" s="51"/>
      <c r="BM125" s="52"/>
      <c r="BN125" s="51"/>
      <c r="BO125" s="52"/>
      <c r="BP125" s="51"/>
    </row>
    <row r="126" spans="1:70" ht="50.1" customHeight="1" x14ac:dyDescent="0.15">
      <c r="B126" s="27"/>
      <c r="C126" s="33" t="s">
        <v>30</v>
      </c>
      <c r="D126" s="52"/>
      <c r="E126" s="51"/>
      <c r="F126" s="252"/>
      <c r="G126" s="252"/>
      <c r="H126" s="195"/>
      <c r="I126" s="196"/>
      <c r="J126" s="195"/>
      <c r="K126" s="196"/>
      <c r="L126" s="195"/>
      <c r="M126" s="196"/>
      <c r="N126" s="195"/>
      <c r="O126" s="196"/>
      <c r="P126" s="52"/>
      <c r="Q126" s="55"/>
      <c r="R126" s="292"/>
      <c r="S126" s="55"/>
      <c r="T126" s="50"/>
      <c r="U126" s="51"/>
      <c r="V126" s="296"/>
      <c r="W126" s="63"/>
      <c r="X126" s="147"/>
      <c r="Y126" s="148"/>
      <c r="Z126" s="147"/>
      <c r="AA126" s="148"/>
      <c r="AB126" s="297"/>
      <c r="AC126" s="298"/>
      <c r="AD126" s="52"/>
      <c r="AE126" s="51"/>
      <c r="AF126" s="52"/>
      <c r="AG126" s="51"/>
      <c r="AH126" s="293"/>
      <c r="AI126" s="294"/>
      <c r="AJ126" s="52"/>
      <c r="AK126" s="51"/>
      <c r="AL126" s="52"/>
      <c r="AM126" s="51"/>
      <c r="AN126" s="52"/>
      <c r="AO126" s="51"/>
      <c r="AP126" s="52"/>
      <c r="AQ126" s="51"/>
      <c r="AR126" s="52"/>
      <c r="AS126" s="51"/>
      <c r="AT126" s="52"/>
      <c r="AU126" s="51"/>
      <c r="AV126" s="52"/>
      <c r="AW126" s="51"/>
      <c r="AX126" s="52"/>
      <c r="AY126" s="51"/>
      <c r="AZ126" s="206"/>
      <c r="BA126" s="295"/>
      <c r="BB126" s="207"/>
      <c r="BC126" s="52"/>
      <c r="BD126" s="51"/>
      <c r="BE126" s="48"/>
      <c r="BF126" s="49"/>
      <c r="BG126" s="52"/>
      <c r="BH126" s="51"/>
      <c r="BI126" s="52"/>
      <c r="BJ126" s="51"/>
      <c r="BK126" s="52"/>
      <c r="BL126" s="51"/>
      <c r="BM126" s="52"/>
      <c r="BN126" s="51"/>
      <c r="BO126" s="52"/>
      <c r="BP126" s="51"/>
    </row>
    <row r="127" spans="1:70" ht="17.100000000000001" customHeight="1" x14ac:dyDescent="0.15">
      <c r="B127" s="27"/>
      <c r="C127" s="33"/>
      <c r="D127" s="52"/>
      <c r="E127" s="51"/>
      <c r="F127" s="252"/>
      <c r="G127" s="252"/>
      <c r="H127" s="195"/>
      <c r="I127" s="196"/>
      <c r="J127" s="195"/>
      <c r="K127" s="196"/>
      <c r="L127" s="195"/>
      <c r="M127" s="196"/>
      <c r="N127" s="195"/>
      <c r="O127" s="196"/>
      <c r="P127" s="52"/>
      <c r="Q127" s="55"/>
      <c r="R127" s="292"/>
      <c r="S127" s="55"/>
      <c r="T127" s="50"/>
      <c r="U127" s="51"/>
      <c r="V127" s="296"/>
      <c r="W127" s="63"/>
      <c r="X127" s="147"/>
      <c r="Y127" s="148"/>
      <c r="Z127" s="147"/>
      <c r="AA127" s="148"/>
      <c r="AB127" s="297"/>
      <c r="AC127" s="298"/>
      <c r="AD127" s="52"/>
      <c r="AE127" s="51"/>
      <c r="AF127" s="52"/>
      <c r="AG127" s="51"/>
      <c r="AH127" s="293"/>
      <c r="AI127" s="294"/>
      <c r="AJ127" s="52"/>
      <c r="AK127" s="51"/>
      <c r="AL127" s="52"/>
      <c r="AM127" s="51"/>
      <c r="AN127" s="52"/>
      <c r="AO127" s="51"/>
      <c r="AP127" s="52"/>
      <c r="AQ127" s="51"/>
      <c r="AR127" s="52"/>
      <c r="AS127" s="51"/>
      <c r="AT127" s="52"/>
      <c r="AU127" s="51"/>
      <c r="AV127" s="52"/>
      <c r="AW127" s="51"/>
      <c r="AX127" s="52"/>
      <c r="AY127" s="51"/>
      <c r="AZ127" s="206"/>
      <c r="BA127" s="295"/>
      <c r="BB127" s="207"/>
      <c r="BC127" s="52"/>
      <c r="BD127" s="51"/>
      <c r="BE127" s="48"/>
      <c r="BF127" s="49"/>
      <c r="BG127" s="52"/>
      <c r="BH127" s="51"/>
      <c r="BI127" s="52"/>
      <c r="BJ127" s="51"/>
      <c r="BK127" s="52"/>
      <c r="BL127" s="51"/>
      <c r="BM127" s="52"/>
      <c r="BN127" s="51"/>
      <c r="BO127" s="52"/>
      <c r="BP127" s="51"/>
    </row>
    <row r="128" spans="1:70" ht="17.100000000000001" customHeight="1" x14ac:dyDescent="0.15">
      <c r="B128" s="27"/>
      <c r="C128" s="33"/>
      <c r="D128" s="52"/>
      <c r="E128" s="51"/>
      <c r="F128" s="256"/>
      <c r="G128" s="256"/>
      <c r="H128" s="197"/>
      <c r="I128" s="198"/>
      <c r="J128" s="197"/>
      <c r="K128" s="198"/>
      <c r="L128" s="197"/>
      <c r="M128" s="198"/>
      <c r="N128" s="197"/>
      <c r="O128" s="198"/>
      <c r="P128" s="52"/>
      <c r="Q128" s="55"/>
      <c r="R128" s="292"/>
      <c r="S128" s="55"/>
      <c r="T128" s="50"/>
      <c r="U128" s="51"/>
      <c r="V128" s="299"/>
      <c r="W128" s="76"/>
      <c r="X128" s="154"/>
      <c r="Y128" s="155"/>
      <c r="Z128" s="154"/>
      <c r="AA128" s="155"/>
      <c r="AB128" s="300"/>
      <c r="AC128" s="301"/>
      <c r="AD128" s="52"/>
      <c r="AE128" s="74"/>
      <c r="AF128" s="52"/>
      <c r="AG128" s="74"/>
      <c r="AH128" s="302"/>
      <c r="AI128" s="303"/>
      <c r="AJ128" s="52"/>
      <c r="AK128" s="51"/>
      <c r="AL128" s="52"/>
      <c r="AM128" s="51"/>
      <c r="AN128" s="52"/>
      <c r="AO128" s="51"/>
      <c r="AP128" s="52"/>
      <c r="AQ128" s="51"/>
      <c r="AR128" s="52"/>
      <c r="AS128" s="51"/>
      <c r="AT128" s="52"/>
      <c r="AU128" s="51"/>
      <c r="AV128" s="52"/>
      <c r="AW128" s="51"/>
      <c r="AX128" s="52"/>
      <c r="AY128" s="51"/>
      <c r="AZ128" s="183"/>
      <c r="BA128" s="304"/>
      <c r="BB128" s="184"/>
      <c r="BC128" s="52"/>
      <c r="BD128" s="74"/>
      <c r="BE128" s="69"/>
      <c r="BF128" s="79"/>
      <c r="BG128" s="52"/>
      <c r="BH128" s="51"/>
      <c r="BI128" s="52"/>
      <c r="BJ128" s="51"/>
      <c r="BK128" s="52"/>
      <c r="BL128" s="51"/>
      <c r="BM128" s="52"/>
      <c r="BN128" s="51"/>
      <c r="BO128" s="52"/>
      <c r="BP128" s="51"/>
    </row>
    <row r="129" spans="2:70" ht="15" customHeight="1" x14ac:dyDescent="0.15">
      <c r="B129" s="27"/>
      <c r="C129" s="115" t="s">
        <v>31</v>
      </c>
      <c r="D129" s="93"/>
      <c r="E129" s="94"/>
      <c r="F129" s="167"/>
      <c r="G129" s="168"/>
      <c r="H129" s="93"/>
      <c r="I129" s="94"/>
      <c r="J129" s="85"/>
      <c r="K129" s="86"/>
      <c r="L129" s="85"/>
      <c r="M129" s="86"/>
      <c r="N129" s="85"/>
      <c r="O129" s="86"/>
      <c r="P129" s="93"/>
      <c r="Q129" s="305"/>
      <c r="R129" s="94"/>
      <c r="S129" s="305"/>
      <c r="T129" s="305"/>
      <c r="U129" s="94"/>
      <c r="V129" s="85" t="s">
        <v>174</v>
      </c>
      <c r="W129" s="86"/>
      <c r="X129" s="93"/>
      <c r="Y129" s="94"/>
      <c r="Z129" s="93"/>
      <c r="AA129" s="94"/>
      <c r="AB129" s="212"/>
      <c r="AC129" s="213"/>
      <c r="AD129" s="93"/>
      <c r="AE129" s="94"/>
      <c r="AF129" s="93"/>
      <c r="AG129" s="94"/>
      <c r="AH129" s="93"/>
      <c r="AI129" s="94"/>
      <c r="AJ129" s="93"/>
      <c r="AK129" s="94"/>
      <c r="AL129" s="93"/>
      <c r="AM129" s="94"/>
      <c r="AN129" s="93"/>
      <c r="AO129" s="94"/>
      <c r="AP129" s="93"/>
      <c r="AQ129" s="94"/>
      <c r="AR129" s="93"/>
      <c r="AS129" s="94"/>
      <c r="AT129" s="93"/>
      <c r="AU129" s="94"/>
      <c r="AV129" s="93"/>
      <c r="AW129" s="94"/>
      <c r="AX129" s="93"/>
      <c r="AY129" s="94"/>
      <c r="AZ129" s="93"/>
      <c r="BA129" s="305"/>
      <c r="BB129" s="94"/>
      <c r="BC129" s="93"/>
      <c r="BD129" s="94"/>
      <c r="BE129" s="93"/>
      <c r="BF129" s="94"/>
      <c r="BG129" s="93"/>
      <c r="BH129" s="94"/>
      <c r="BI129" s="93"/>
      <c r="BJ129" s="94"/>
      <c r="BK129" s="93"/>
      <c r="BL129" s="94"/>
      <c r="BM129" s="93"/>
      <c r="BN129" s="94"/>
      <c r="BO129" s="93"/>
      <c r="BP129" s="94"/>
    </row>
    <row r="130" spans="2:70" ht="17.100000000000001" customHeight="1" x14ac:dyDescent="0.15">
      <c r="B130" s="27"/>
      <c r="C130" s="95" t="s">
        <v>33</v>
      </c>
      <c r="D130" s="268"/>
      <c r="E130" s="269"/>
      <c r="F130" s="271" t="s">
        <v>40</v>
      </c>
      <c r="G130" s="271"/>
      <c r="H130" s="177" t="s">
        <v>40</v>
      </c>
      <c r="I130" s="178"/>
      <c r="J130" s="177" t="s">
        <v>40</v>
      </c>
      <c r="K130" s="178"/>
      <c r="L130" s="177" t="s">
        <v>40</v>
      </c>
      <c r="M130" s="178"/>
      <c r="N130" s="177" t="s">
        <v>40</v>
      </c>
      <c r="O130" s="178"/>
      <c r="P130" s="268"/>
      <c r="Q130" s="306"/>
      <c r="R130" s="269"/>
      <c r="S130" s="306"/>
      <c r="T130" s="306"/>
      <c r="U130" s="269"/>
      <c r="V130" s="102" t="s">
        <v>40</v>
      </c>
      <c r="W130" s="103"/>
      <c r="X130" s="102" t="s">
        <v>38</v>
      </c>
      <c r="Y130" s="103"/>
      <c r="Z130" s="96" t="s">
        <v>36</v>
      </c>
      <c r="AA130" s="97"/>
      <c r="AB130" s="102" t="s">
        <v>175</v>
      </c>
      <c r="AC130" s="103"/>
      <c r="AD130" s="268"/>
      <c r="AE130" s="269"/>
      <c r="AF130" s="268"/>
      <c r="AG130" s="269"/>
      <c r="AH130" s="307" t="s">
        <v>176</v>
      </c>
      <c r="AI130" s="308"/>
      <c r="AJ130" s="268"/>
      <c r="AK130" s="269"/>
      <c r="AL130" s="268"/>
      <c r="AM130" s="269"/>
      <c r="AN130" s="268"/>
      <c r="AO130" s="269"/>
      <c r="AP130" s="268"/>
      <c r="AQ130" s="269"/>
      <c r="AR130" s="268"/>
      <c r="AS130" s="269"/>
      <c r="AT130" s="268"/>
      <c r="AU130" s="269"/>
      <c r="AV130" s="268"/>
      <c r="AW130" s="269"/>
      <c r="AX130" s="268"/>
      <c r="AY130" s="269"/>
      <c r="AZ130" s="268"/>
      <c r="BA130" s="306"/>
      <c r="BB130" s="269"/>
      <c r="BC130" s="268"/>
      <c r="BD130" s="269"/>
      <c r="BE130" s="268"/>
      <c r="BF130" s="269"/>
      <c r="BG130" s="268"/>
      <c r="BH130" s="269"/>
      <c r="BI130" s="268"/>
      <c r="BJ130" s="269"/>
      <c r="BK130" s="268"/>
      <c r="BL130" s="269"/>
      <c r="BM130" s="268"/>
      <c r="BN130" s="269"/>
      <c r="BO130" s="268"/>
      <c r="BP130" s="269"/>
      <c r="BQ130" s="202">
        <f>SUM(BQ114,BQ131)</f>
        <v>100</v>
      </c>
      <c r="BR130" s="182"/>
    </row>
    <row r="131" spans="2:70" ht="17.100000000000001" customHeight="1" x14ac:dyDescent="0.15">
      <c r="B131" s="27"/>
      <c r="C131" s="104" t="s">
        <v>41</v>
      </c>
      <c r="D131" s="276"/>
      <c r="E131" s="277"/>
      <c r="F131" s="279" t="s">
        <v>39</v>
      </c>
      <c r="G131" s="279"/>
      <c r="H131" s="188" t="s">
        <v>39</v>
      </c>
      <c r="I131" s="189"/>
      <c r="J131" s="188" t="s">
        <v>36</v>
      </c>
      <c r="K131" s="189"/>
      <c r="L131" s="188" t="s">
        <v>39</v>
      </c>
      <c r="M131" s="189"/>
      <c r="N131" s="188" t="s">
        <v>36</v>
      </c>
      <c r="O131" s="189"/>
      <c r="P131" s="276"/>
      <c r="Q131" s="309"/>
      <c r="R131" s="277"/>
      <c r="S131" s="309"/>
      <c r="T131" s="309"/>
      <c r="U131" s="277"/>
      <c r="V131" s="112"/>
      <c r="W131" s="113"/>
      <c r="X131" s="112"/>
      <c r="Y131" s="113"/>
      <c r="Z131" s="105"/>
      <c r="AA131" s="106"/>
      <c r="AB131" s="112"/>
      <c r="AC131" s="113"/>
      <c r="AD131" s="276"/>
      <c r="AE131" s="277"/>
      <c r="AF131" s="276"/>
      <c r="AG131" s="277"/>
      <c r="AH131" s="310"/>
      <c r="AI131" s="311"/>
      <c r="AJ131" s="276"/>
      <c r="AK131" s="277"/>
      <c r="AL131" s="276"/>
      <c r="AM131" s="277"/>
      <c r="AN131" s="276"/>
      <c r="AO131" s="277"/>
      <c r="AP131" s="276"/>
      <c r="AQ131" s="277"/>
      <c r="AR131" s="276"/>
      <c r="AS131" s="277"/>
      <c r="AT131" s="276"/>
      <c r="AU131" s="277"/>
      <c r="AV131" s="276"/>
      <c r="AW131" s="277"/>
      <c r="AX131" s="276"/>
      <c r="AY131" s="277"/>
      <c r="AZ131" s="276"/>
      <c r="BA131" s="309"/>
      <c r="BB131" s="277"/>
      <c r="BC131" s="276"/>
      <c r="BD131" s="277"/>
      <c r="BE131" s="276"/>
      <c r="BF131" s="277"/>
      <c r="BG131" s="276"/>
      <c r="BH131" s="277"/>
      <c r="BI131" s="276"/>
      <c r="BJ131" s="277"/>
      <c r="BK131" s="276"/>
      <c r="BL131" s="277"/>
      <c r="BM131" s="276"/>
      <c r="BN131" s="277"/>
      <c r="BO131" s="276"/>
      <c r="BP131" s="277"/>
      <c r="BQ131" s="203">
        <f>SUM(D132:AI132)</f>
        <v>51</v>
      </c>
      <c r="BR131" s="204"/>
    </row>
    <row r="132" spans="2:70" ht="17.25" customHeight="1" x14ac:dyDescent="0.15">
      <c r="B132" s="239"/>
      <c r="C132" s="240" t="s">
        <v>42</v>
      </c>
      <c r="D132" s="282"/>
      <c r="E132" s="283"/>
      <c r="F132" s="222">
        <v>6</v>
      </c>
      <c r="G132" s="312"/>
      <c r="H132" s="121">
        <v>6</v>
      </c>
      <c r="I132" s="122"/>
      <c r="J132" s="121">
        <v>6</v>
      </c>
      <c r="K132" s="122"/>
      <c r="L132" s="121">
        <v>6</v>
      </c>
      <c r="M132" s="122"/>
      <c r="N132" s="121">
        <v>5</v>
      </c>
      <c r="O132" s="123"/>
      <c r="P132" s="282"/>
      <c r="Q132" s="313"/>
      <c r="R132" s="314"/>
      <c r="S132" s="313"/>
      <c r="T132" s="313"/>
      <c r="U132" s="283"/>
      <c r="V132" s="315">
        <v>3</v>
      </c>
      <c r="W132" s="316">
        <v>3</v>
      </c>
      <c r="X132" s="121">
        <v>5</v>
      </c>
      <c r="Y132" s="123"/>
      <c r="Z132" s="121">
        <v>6</v>
      </c>
      <c r="AA132" s="123"/>
      <c r="AB132" s="193">
        <v>5</v>
      </c>
      <c r="AC132" s="122"/>
      <c r="AD132" s="282"/>
      <c r="AE132" s="283"/>
      <c r="AF132" s="282"/>
      <c r="AG132" s="283"/>
      <c r="AH132" s="317">
        <v>0</v>
      </c>
      <c r="AI132" s="318"/>
      <c r="AJ132" s="282"/>
      <c r="AK132" s="283"/>
      <c r="AL132" s="282"/>
      <c r="AM132" s="283"/>
      <c r="AN132" s="282"/>
      <c r="AO132" s="283"/>
      <c r="AP132" s="282"/>
      <c r="AQ132" s="283"/>
      <c r="AR132" s="282"/>
      <c r="AS132" s="283"/>
      <c r="AT132" s="282"/>
      <c r="AU132" s="283"/>
      <c r="AV132" s="282"/>
      <c r="AW132" s="283"/>
      <c r="AX132" s="282"/>
      <c r="AY132" s="283"/>
      <c r="AZ132" s="282"/>
      <c r="BA132" s="313"/>
      <c r="BB132" s="283"/>
      <c r="BC132" s="282"/>
      <c r="BD132" s="283"/>
      <c r="BE132" s="282"/>
      <c r="BF132" s="283"/>
      <c r="BG132" s="282"/>
      <c r="BH132" s="283"/>
      <c r="BI132" s="282"/>
      <c r="BJ132" s="283"/>
      <c r="BK132" s="282"/>
      <c r="BL132" s="283"/>
      <c r="BM132" s="282"/>
      <c r="BN132" s="283"/>
      <c r="BO132" s="282"/>
      <c r="BP132" s="283"/>
      <c r="BQ132" s="203"/>
      <c r="BR132" s="204"/>
    </row>
    <row r="133" spans="2:70" ht="20.25" customHeight="1" x14ac:dyDescent="0.15">
      <c r="B133" s="319" t="s">
        <v>177</v>
      </c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>
        <v>10</v>
      </c>
      <c r="BR133" s="8">
        <v>0</v>
      </c>
    </row>
    <row r="134" spans="2:70" x14ac:dyDescent="0.15">
      <c r="B134" s="320" t="s">
        <v>178</v>
      </c>
      <c r="C134" s="320"/>
      <c r="D134" s="320"/>
      <c r="E134" s="320"/>
      <c r="F134" s="243"/>
      <c r="Q134" s="321" t="s">
        <v>179</v>
      </c>
      <c r="R134" s="321"/>
      <c r="S134" s="321"/>
      <c r="T134" s="321"/>
      <c r="U134" s="321"/>
      <c r="V134" s="321"/>
      <c r="W134" s="321"/>
      <c r="X134" s="321"/>
      <c r="Y134" s="321"/>
      <c r="Z134" s="321"/>
      <c r="AA134" s="321"/>
      <c r="AB134" s="321"/>
      <c r="AC134" s="321"/>
      <c r="AD134" s="321"/>
      <c r="AE134" s="321"/>
      <c r="AF134" s="321"/>
      <c r="AG134" s="321"/>
      <c r="AH134" s="321"/>
      <c r="AI134" s="321"/>
      <c r="AJ134" s="321"/>
      <c r="AK134" s="321"/>
      <c r="AL134" s="321"/>
      <c r="AM134" s="321"/>
      <c r="AN134" s="321"/>
      <c r="AO134" s="321"/>
      <c r="AP134" s="321"/>
      <c r="AQ134" s="321"/>
      <c r="AR134" s="321"/>
      <c r="AS134" s="321"/>
      <c r="AT134" s="321"/>
      <c r="AU134" s="321"/>
      <c r="AV134" s="321"/>
      <c r="AW134" s="321"/>
      <c r="AX134" s="321"/>
      <c r="AY134" s="321"/>
      <c r="AZ134" s="322"/>
      <c r="BA134" s="322"/>
      <c r="BP134" s="245"/>
      <c r="BQ134" s="323">
        <f>SUM(BR79,BQ97,BR97,BQ115,BR115,BQ133,BR133)</f>
        <v>53</v>
      </c>
      <c r="BR134" s="225"/>
    </row>
    <row r="135" spans="2:70" x14ac:dyDescent="0.15">
      <c r="B135" s="324" t="s">
        <v>180</v>
      </c>
      <c r="C135" s="325"/>
      <c r="D135" s="326"/>
      <c r="E135" s="324" t="s">
        <v>181</v>
      </c>
      <c r="F135" s="325"/>
      <c r="G135" s="325"/>
      <c r="H135" s="325"/>
      <c r="I135" s="325"/>
      <c r="J135" s="325"/>
      <c r="K135" s="325"/>
      <c r="L135" s="325"/>
      <c r="M135" s="326"/>
      <c r="N135" s="245"/>
      <c r="Q135" s="324"/>
      <c r="R135" s="325"/>
      <c r="S135" s="325"/>
      <c r="T135" s="326"/>
      <c r="U135" s="327"/>
      <c r="V135" s="327"/>
      <c r="W135" s="325"/>
      <c r="X135" s="325"/>
      <c r="Y135" s="325"/>
      <c r="Z135" s="325"/>
      <c r="AA135" s="325"/>
      <c r="AB135" s="325"/>
      <c r="AC135" s="325"/>
      <c r="AD135" s="325"/>
      <c r="AE135" s="325"/>
      <c r="AF135" s="325"/>
      <c r="AG135" s="325"/>
      <c r="AH135" s="325"/>
      <c r="AI135" s="325"/>
      <c r="AJ135" s="325"/>
      <c r="AK135" s="325"/>
      <c r="AL135" s="325"/>
      <c r="AM135" s="325"/>
      <c r="AN135" s="325"/>
      <c r="AO135" s="325"/>
      <c r="AP135" s="325"/>
      <c r="AQ135" s="325"/>
      <c r="AR135" s="325"/>
      <c r="AS135" s="325"/>
      <c r="AT135" s="325"/>
      <c r="AU135" s="325"/>
      <c r="AV135" s="325"/>
      <c r="AW135" s="325"/>
      <c r="AX135" s="325"/>
      <c r="AY135" s="326"/>
      <c r="AZ135" s="324" t="s">
        <v>182</v>
      </c>
      <c r="BA135" s="325"/>
      <c r="BB135" s="325"/>
      <c r="BC135" s="325"/>
      <c r="BD135" s="325"/>
      <c r="BE135" s="325"/>
      <c r="BF135" s="325"/>
      <c r="BG135" s="325"/>
      <c r="BH135" s="325"/>
      <c r="BI135" s="326"/>
      <c r="BP135" s="245"/>
      <c r="BQ135" s="328">
        <f>SUM(BQ130,BQ112,BQ94)</f>
        <v>300</v>
      </c>
      <c r="BR135" s="225"/>
    </row>
    <row r="136" spans="2:70" x14ac:dyDescent="0.15">
      <c r="B136" s="324" t="s">
        <v>183</v>
      </c>
      <c r="C136" s="325"/>
      <c r="D136" s="326"/>
      <c r="E136" s="329">
        <v>0.40277777777777773</v>
      </c>
      <c r="F136" s="330"/>
      <c r="G136" s="330"/>
      <c r="H136" s="330"/>
      <c r="I136" s="331" t="s">
        <v>184</v>
      </c>
      <c r="J136" s="330">
        <v>0.4375</v>
      </c>
      <c r="K136" s="330"/>
      <c r="L136" s="330"/>
      <c r="M136" s="332"/>
      <c r="N136" s="245"/>
      <c r="Q136" s="324" t="s">
        <v>185</v>
      </c>
      <c r="R136" s="325"/>
      <c r="S136" s="325"/>
      <c r="T136" s="326"/>
      <c r="U136" s="327"/>
      <c r="V136" s="327"/>
      <c r="W136" s="333">
        <v>41898</v>
      </c>
      <c r="X136" s="333"/>
      <c r="Y136" s="333"/>
      <c r="Z136" s="333"/>
      <c r="AA136" s="333"/>
      <c r="AB136" s="333"/>
      <c r="AC136" s="333"/>
      <c r="AD136" s="333"/>
      <c r="AE136" s="333"/>
      <c r="AF136" s="333"/>
      <c r="AG136" s="333"/>
      <c r="AH136" s="333"/>
      <c r="AI136" s="333"/>
      <c r="AJ136" s="333"/>
      <c r="AK136" s="327" t="s">
        <v>184</v>
      </c>
      <c r="AL136" s="333">
        <v>41928</v>
      </c>
      <c r="AM136" s="333"/>
      <c r="AN136" s="333"/>
      <c r="AO136" s="333"/>
      <c r="AP136" s="333"/>
      <c r="AQ136" s="333"/>
      <c r="AR136" s="333"/>
      <c r="AS136" s="333"/>
      <c r="AT136" s="333"/>
      <c r="AU136" s="333"/>
      <c r="AV136" s="333"/>
      <c r="AW136" s="333"/>
      <c r="AX136" s="333"/>
      <c r="AY136" s="334"/>
      <c r="AZ136" s="335" t="s">
        <v>186</v>
      </c>
      <c r="BA136" s="336"/>
      <c r="BB136" s="336"/>
      <c r="BC136" s="336"/>
      <c r="BD136" s="336"/>
      <c r="BE136" s="336"/>
      <c r="BF136" s="336"/>
      <c r="BG136" s="336"/>
      <c r="BH136" s="336"/>
      <c r="BI136" s="337"/>
    </row>
    <row r="137" spans="2:70" x14ac:dyDescent="0.15">
      <c r="B137" s="324" t="s">
        <v>187</v>
      </c>
      <c r="C137" s="325"/>
      <c r="D137" s="326"/>
      <c r="E137" s="329">
        <v>0.44444444444444442</v>
      </c>
      <c r="F137" s="330"/>
      <c r="G137" s="330"/>
      <c r="H137" s="330"/>
      <c r="I137" s="331" t="s">
        <v>184</v>
      </c>
      <c r="J137" s="330">
        <v>0.47916666666666669</v>
      </c>
      <c r="K137" s="330"/>
      <c r="L137" s="330"/>
      <c r="M137" s="332"/>
      <c r="N137" s="245"/>
      <c r="Q137" s="324" t="s">
        <v>188</v>
      </c>
      <c r="R137" s="325"/>
      <c r="S137" s="325"/>
      <c r="T137" s="326"/>
      <c r="U137" s="327"/>
      <c r="V137" s="327"/>
      <c r="W137" s="333">
        <v>41929</v>
      </c>
      <c r="X137" s="333"/>
      <c r="Y137" s="333"/>
      <c r="Z137" s="333"/>
      <c r="AA137" s="333"/>
      <c r="AB137" s="333"/>
      <c r="AC137" s="333"/>
      <c r="AD137" s="333"/>
      <c r="AE137" s="333"/>
      <c r="AF137" s="333"/>
      <c r="AG137" s="333"/>
      <c r="AH137" s="333"/>
      <c r="AI137" s="333"/>
      <c r="AJ137" s="333"/>
      <c r="AK137" s="327" t="s">
        <v>184</v>
      </c>
      <c r="AL137" s="333">
        <v>41973</v>
      </c>
      <c r="AM137" s="333"/>
      <c r="AN137" s="333"/>
      <c r="AO137" s="333"/>
      <c r="AP137" s="333"/>
      <c r="AQ137" s="333"/>
      <c r="AR137" s="333"/>
      <c r="AS137" s="333"/>
      <c r="AT137" s="333"/>
      <c r="AU137" s="333"/>
      <c r="AV137" s="333"/>
      <c r="AW137" s="333"/>
      <c r="AX137" s="333"/>
      <c r="AY137" s="334"/>
      <c r="AZ137" s="335" t="s">
        <v>186</v>
      </c>
      <c r="BA137" s="336"/>
      <c r="BB137" s="336"/>
      <c r="BC137" s="336"/>
      <c r="BD137" s="336"/>
      <c r="BE137" s="336"/>
      <c r="BF137" s="336"/>
      <c r="BG137" s="336"/>
      <c r="BH137" s="336"/>
      <c r="BI137" s="337"/>
    </row>
    <row r="138" spans="2:70" x14ac:dyDescent="0.15">
      <c r="B138" s="324" t="s">
        <v>189</v>
      </c>
      <c r="C138" s="325"/>
      <c r="D138" s="326"/>
      <c r="E138" s="329">
        <v>0.4861111111111111</v>
      </c>
      <c r="F138" s="330"/>
      <c r="G138" s="330"/>
      <c r="H138" s="330"/>
      <c r="I138" s="331" t="s">
        <v>184</v>
      </c>
      <c r="J138" s="330">
        <v>0.52083333333333337</v>
      </c>
      <c r="K138" s="330"/>
      <c r="L138" s="330"/>
      <c r="M138" s="332"/>
      <c r="N138" s="245"/>
      <c r="Q138" s="324" t="s">
        <v>190</v>
      </c>
      <c r="R138" s="325"/>
      <c r="S138" s="325"/>
      <c r="T138" s="326"/>
      <c r="U138" s="327"/>
      <c r="V138" s="327"/>
      <c r="W138" s="333">
        <v>41974</v>
      </c>
      <c r="X138" s="333"/>
      <c r="Y138" s="333"/>
      <c r="Z138" s="333"/>
      <c r="AA138" s="333"/>
      <c r="AB138" s="333"/>
      <c r="AC138" s="333"/>
      <c r="AD138" s="333"/>
      <c r="AE138" s="333"/>
      <c r="AF138" s="333"/>
      <c r="AG138" s="333"/>
      <c r="AH138" s="333"/>
      <c r="AI138" s="333"/>
      <c r="AJ138" s="333"/>
      <c r="AK138" s="327" t="s">
        <v>184</v>
      </c>
      <c r="AL138" s="333">
        <v>42078</v>
      </c>
      <c r="AM138" s="333"/>
      <c r="AN138" s="333"/>
      <c r="AO138" s="333"/>
      <c r="AP138" s="333"/>
      <c r="AQ138" s="333"/>
      <c r="AR138" s="333"/>
      <c r="AS138" s="333"/>
      <c r="AT138" s="333"/>
      <c r="AU138" s="333"/>
      <c r="AV138" s="333"/>
      <c r="AW138" s="333"/>
      <c r="AX138" s="333"/>
      <c r="AY138" s="334"/>
      <c r="AZ138" s="335" t="s">
        <v>191</v>
      </c>
      <c r="BA138" s="336"/>
      <c r="BB138" s="336"/>
      <c r="BC138" s="336"/>
      <c r="BD138" s="336"/>
      <c r="BE138" s="336"/>
      <c r="BF138" s="336"/>
      <c r="BG138" s="336"/>
      <c r="BH138" s="336"/>
      <c r="BI138" s="337"/>
      <c r="BQ138" s="338">
        <f>SUM(BQ135,BQ81)</f>
        <v>600</v>
      </c>
      <c r="BR138" s="225"/>
    </row>
    <row r="139" spans="2:70" x14ac:dyDescent="0.15">
      <c r="B139" s="324" t="s">
        <v>192</v>
      </c>
      <c r="C139" s="325"/>
      <c r="D139" s="326"/>
      <c r="E139" s="329">
        <v>0.55555555555555558</v>
      </c>
      <c r="F139" s="330"/>
      <c r="G139" s="330"/>
      <c r="H139" s="330"/>
      <c r="I139" s="331" t="s">
        <v>184</v>
      </c>
      <c r="J139" s="330">
        <v>0.59027777777777779</v>
      </c>
      <c r="K139" s="330"/>
      <c r="L139" s="330"/>
      <c r="M139" s="332"/>
      <c r="N139" s="245"/>
      <c r="Q139" s="209" t="s">
        <v>193</v>
      </c>
      <c r="R139" s="209"/>
      <c r="BQ139" s="225">
        <f>SUM(BQ134,BQ80)</f>
        <v>112</v>
      </c>
      <c r="BR139" s="225"/>
    </row>
    <row r="140" spans="2:70" x14ac:dyDescent="0.15">
      <c r="B140" s="324" t="s">
        <v>194</v>
      </c>
      <c r="C140" s="325"/>
      <c r="D140" s="326"/>
      <c r="E140" s="329">
        <v>0.59722222222222221</v>
      </c>
      <c r="F140" s="330"/>
      <c r="G140" s="330"/>
      <c r="H140" s="330"/>
      <c r="I140" s="331" t="s">
        <v>184</v>
      </c>
      <c r="J140" s="330">
        <v>0.63194444444444442</v>
      </c>
      <c r="K140" s="330"/>
      <c r="L140" s="330"/>
      <c r="M140" s="332"/>
      <c r="N140" s="245"/>
      <c r="Q140" s="321" t="s">
        <v>195</v>
      </c>
      <c r="R140" s="321"/>
      <c r="S140" s="321"/>
      <c r="T140" s="321"/>
      <c r="U140" s="321"/>
      <c r="V140" s="321"/>
      <c r="W140" s="321"/>
      <c r="X140" s="321"/>
      <c r="Y140" s="321"/>
      <c r="Z140" s="321"/>
      <c r="AA140" s="321"/>
      <c r="AB140" s="321"/>
      <c r="AC140" s="321"/>
      <c r="AD140" s="321"/>
      <c r="AE140" s="321"/>
      <c r="AF140" s="321"/>
      <c r="AG140" s="321"/>
      <c r="AH140" s="321"/>
      <c r="AI140" s="321"/>
      <c r="AJ140" s="321"/>
      <c r="AK140" s="321"/>
      <c r="AL140" s="321"/>
      <c r="AM140" s="321"/>
      <c r="AN140" s="321"/>
      <c r="AO140" s="321"/>
      <c r="AP140" s="321"/>
      <c r="AQ140" s="321"/>
      <c r="AR140" s="321"/>
      <c r="AS140" s="321"/>
      <c r="AT140" s="321"/>
      <c r="AU140" s="321"/>
      <c r="AV140" s="321"/>
      <c r="AW140" s="321"/>
      <c r="AX140" s="321"/>
      <c r="AY140" s="321"/>
      <c r="AZ140" s="322"/>
      <c r="BA140" s="322"/>
    </row>
    <row r="141" spans="2:70" x14ac:dyDescent="0.15">
      <c r="B141" s="324" t="s">
        <v>196</v>
      </c>
      <c r="C141" s="325"/>
      <c r="D141" s="326"/>
      <c r="E141" s="329">
        <v>0.63888888888888895</v>
      </c>
      <c r="F141" s="330"/>
      <c r="G141" s="330"/>
      <c r="H141" s="330"/>
      <c r="I141" s="331" t="s">
        <v>184</v>
      </c>
      <c r="J141" s="330">
        <v>0.67361111111111116</v>
      </c>
      <c r="K141" s="330"/>
      <c r="L141" s="330"/>
      <c r="M141" s="332"/>
      <c r="N141" s="245"/>
      <c r="Q141" s="324"/>
      <c r="R141" s="325"/>
      <c r="S141" s="325"/>
      <c r="T141" s="326"/>
      <c r="U141" s="327"/>
      <c r="V141" s="327"/>
      <c r="W141" s="325"/>
      <c r="X141" s="325"/>
      <c r="Y141" s="325"/>
      <c r="Z141" s="325"/>
      <c r="AA141" s="325"/>
      <c r="AB141" s="325"/>
      <c r="AC141" s="325"/>
      <c r="AD141" s="325"/>
      <c r="AE141" s="325"/>
      <c r="AF141" s="325"/>
      <c r="AG141" s="325"/>
      <c r="AH141" s="325"/>
      <c r="AI141" s="325"/>
      <c r="AJ141" s="325"/>
      <c r="AK141" s="325"/>
      <c r="AL141" s="325"/>
      <c r="AM141" s="325"/>
      <c r="AN141" s="325"/>
      <c r="AO141" s="325"/>
      <c r="AP141" s="325"/>
      <c r="AQ141" s="325"/>
      <c r="AR141" s="325"/>
      <c r="AS141" s="325"/>
      <c r="AT141" s="325"/>
      <c r="AU141" s="325"/>
      <c r="AV141" s="325"/>
      <c r="AW141" s="325"/>
      <c r="AX141" s="325"/>
      <c r="AY141" s="326"/>
      <c r="AZ141" s="339" t="s">
        <v>182</v>
      </c>
      <c r="BA141" s="340"/>
      <c r="BB141" s="340"/>
      <c r="BC141" s="340"/>
      <c r="BD141" s="340"/>
      <c r="BE141" s="340"/>
      <c r="BF141" s="340"/>
      <c r="BG141" s="340"/>
      <c r="BH141" s="340"/>
      <c r="BI141" s="341"/>
    </row>
    <row r="142" spans="2:70" x14ac:dyDescent="0.15">
      <c r="B142" s="324" t="s">
        <v>197</v>
      </c>
      <c r="C142" s="325"/>
      <c r="D142" s="326"/>
      <c r="E142" s="329">
        <v>0.67361111111111116</v>
      </c>
      <c r="F142" s="330"/>
      <c r="G142" s="330"/>
      <c r="H142" s="330"/>
      <c r="I142" s="331" t="s">
        <v>198</v>
      </c>
      <c r="J142" s="330">
        <v>0.71527777777777779</v>
      </c>
      <c r="K142" s="330"/>
      <c r="L142" s="330"/>
      <c r="M142" s="332"/>
      <c r="N142" s="245"/>
      <c r="Q142" s="324" t="s">
        <v>185</v>
      </c>
      <c r="R142" s="325"/>
      <c r="S142" s="325"/>
      <c r="T142" s="326"/>
      <c r="U142" s="327"/>
      <c r="V142" s="327"/>
      <c r="W142" s="333">
        <v>41932</v>
      </c>
      <c r="X142" s="333"/>
      <c r="Y142" s="333"/>
      <c r="Z142" s="333"/>
      <c r="AA142" s="333"/>
      <c r="AB142" s="333"/>
      <c r="AC142" s="333"/>
      <c r="AD142" s="333"/>
      <c r="AE142" s="333"/>
      <c r="AF142" s="333"/>
      <c r="AG142" s="333"/>
      <c r="AH142" s="333"/>
      <c r="AI142" s="333"/>
      <c r="AJ142" s="333"/>
      <c r="AK142" s="333"/>
      <c r="AL142" s="333"/>
      <c r="AM142" s="333"/>
      <c r="AN142" s="333"/>
      <c r="AO142" s="333"/>
      <c r="AP142" s="333"/>
      <c r="AQ142" s="333"/>
      <c r="AR142" s="333"/>
      <c r="AS142" s="333"/>
      <c r="AT142" s="333"/>
      <c r="AU142" s="333"/>
      <c r="AV142" s="333"/>
      <c r="AW142" s="333"/>
      <c r="AX142" s="333"/>
      <c r="AY142" s="334"/>
      <c r="AZ142" s="342"/>
      <c r="BA142" s="342"/>
      <c r="BB142" s="342"/>
      <c r="BC142" s="342"/>
      <c r="BD142" s="342"/>
      <c r="BE142" s="342"/>
      <c r="BF142" s="342"/>
      <c r="BG142" s="342"/>
      <c r="BH142" s="342"/>
      <c r="BI142" s="342"/>
    </row>
    <row r="143" spans="2:70" ht="13.5" customHeight="1" x14ac:dyDescent="0.15">
      <c r="C143" s="343" t="s">
        <v>199</v>
      </c>
      <c r="D143" s="343"/>
      <c r="E143" s="343"/>
      <c r="F143" s="343"/>
      <c r="G143" s="343"/>
      <c r="H143" s="343"/>
      <c r="I143" s="343"/>
      <c r="J143" s="343"/>
      <c r="K143" s="343"/>
      <c r="L143" s="343"/>
      <c r="M143" s="343"/>
      <c r="Q143" s="324" t="s">
        <v>188</v>
      </c>
      <c r="R143" s="325"/>
      <c r="S143" s="325"/>
      <c r="T143" s="326"/>
      <c r="U143" s="327"/>
      <c r="V143" s="327"/>
      <c r="W143" s="333">
        <v>41961</v>
      </c>
      <c r="X143" s="333"/>
      <c r="Y143" s="333"/>
      <c r="Z143" s="333"/>
      <c r="AA143" s="333"/>
      <c r="AB143" s="333"/>
      <c r="AC143" s="333"/>
      <c r="AD143" s="333"/>
      <c r="AE143" s="333"/>
      <c r="AF143" s="333"/>
      <c r="AG143" s="333"/>
      <c r="AH143" s="333"/>
      <c r="AI143" s="333"/>
      <c r="AJ143" s="333"/>
      <c r="AK143" s="333"/>
      <c r="AL143" s="333"/>
      <c r="AM143" s="333"/>
      <c r="AN143" s="333"/>
      <c r="AO143" s="333"/>
      <c r="AP143" s="333"/>
      <c r="AQ143" s="333"/>
      <c r="AR143" s="333"/>
      <c r="AS143" s="333"/>
      <c r="AT143" s="333"/>
      <c r="AU143" s="333"/>
      <c r="AV143" s="333"/>
      <c r="AW143" s="333"/>
      <c r="AX143" s="333"/>
      <c r="AY143" s="334"/>
      <c r="AZ143" s="342"/>
      <c r="BA143" s="342"/>
      <c r="BB143" s="342"/>
      <c r="BC143" s="342"/>
      <c r="BD143" s="342"/>
      <c r="BE143" s="342"/>
      <c r="BF143" s="342"/>
      <c r="BG143" s="342"/>
      <c r="BH143" s="342"/>
      <c r="BI143" s="342"/>
    </row>
    <row r="144" spans="2:70" x14ac:dyDescent="0.15">
      <c r="C144" s="344"/>
      <c r="D144" s="344"/>
      <c r="E144" s="344"/>
      <c r="F144" s="344"/>
      <c r="G144" s="344"/>
      <c r="H144" s="344"/>
      <c r="I144" s="344"/>
      <c r="J144" s="344"/>
      <c r="K144" s="344"/>
      <c r="L144" s="344"/>
      <c r="M144" s="344"/>
      <c r="Q144" s="324" t="s">
        <v>190</v>
      </c>
      <c r="R144" s="325"/>
      <c r="S144" s="325"/>
      <c r="T144" s="326"/>
      <c r="U144" s="327"/>
      <c r="V144" s="327"/>
      <c r="W144" s="333">
        <v>41991</v>
      </c>
      <c r="X144" s="333"/>
      <c r="Y144" s="333"/>
      <c r="Z144" s="333"/>
      <c r="AA144" s="333"/>
      <c r="AB144" s="333"/>
      <c r="AC144" s="333"/>
      <c r="AD144" s="333"/>
      <c r="AE144" s="333"/>
      <c r="AF144" s="333"/>
      <c r="AG144" s="333"/>
      <c r="AH144" s="333"/>
      <c r="AI144" s="333"/>
      <c r="AJ144" s="333"/>
      <c r="AK144" s="333"/>
      <c r="AL144" s="333"/>
      <c r="AM144" s="333"/>
      <c r="AN144" s="333"/>
      <c r="AO144" s="333"/>
      <c r="AP144" s="333"/>
      <c r="AQ144" s="333"/>
      <c r="AR144" s="333"/>
      <c r="AS144" s="333"/>
      <c r="AT144" s="333"/>
      <c r="AU144" s="333"/>
      <c r="AV144" s="333"/>
      <c r="AW144" s="333"/>
      <c r="AX144" s="333"/>
      <c r="AY144" s="334"/>
      <c r="AZ144" s="342"/>
      <c r="BA144" s="342"/>
      <c r="BB144" s="342"/>
      <c r="BC144" s="342"/>
      <c r="BD144" s="342"/>
      <c r="BE144" s="342"/>
      <c r="BF144" s="342"/>
      <c r="BG144" s="342"/>
      <c r="BH144" s="342"/>
      <c r="BI144" s="342"/>
    </row>
    <row r="145" spans="1:93" x14ac:dyDescent="0.15"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Q145" s="324" t="s">
        <v>200</v>
      </c>
      <c r="R145" s="325"/>
      <c r="S145" s="325"/>
      <c r="T145" s="326"/>
      <c r="U145" s="327"/>
      <c r="V145" s="327"/>
      <c r="W145" s="333">
        <v>42024</v>
      </c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333"/>
      <c r="AJ145" s="333"/>
      <c r="AK145" s="333"/>
      <c r="AL145" s="333"/>
      <c r="AM145" s="333"/>
      <c r="AN145" s="333"/>
      <c r="AO145" s="333"/>
      <c r="AP145" s="333"/>
      <c r="AQ145" s="333"/>
      <c r="AR145" s="333"/>
      <c r="AS145" s="333"/>
      <c r="AT145" s="333"/>
      <c r="AU145" s="333"/>
      <c r="AV145" s="333"/>
      <c r="AW145" s="333"/>
      <c r="AX145" s="333"/>
      <c r="AY145" s="334"/>
      <c r="AZ145" s="342"/>
      <c r="BA145" s="342"/>
      <c r="BB145" s="342"/>
      <c r="BC145" s="342"/>
      <c r="BD145" s="342"/>
      <c r="BE145" s="342"/>
      <c r="BF145" s="342"/>
      <c r="BG145" s="342"/>
      <c r="BH145" s="342"/>
      <c r="BI145" s="342"/>
    </row>
    <row r="146" spans="1:93" x14ac:dyDescent="0.15">
      <c r="Q146" s="324" t="s">
        <v>201</v>
      </c>
      <c r="R146" s="325"/>
      <c r="S146" s="325"/>
      <c r="T146" s="326"/>
      <c r="U146" s="327"/>
      <c r="V146" s="327"/>
      <c r="W146" s="333">
        <v>42053</v>
      </c>
      <c r="X146" s="333"/>
      <c r="Y146" s="333"/>
      <c r="Z146" s="333"/>
      <c r="AA146" s="333"/>
      <c r="AB146" s="333"/>
      <c r="AC146" s="333"/>
      <c r="AD146" s="333"/>
      <c r="AE146" s="333"/>
      <c r="AF146" s="333"/>
      <c r="AG146" s="333"/>
      <c r="AH146" s="333"/>
      <c r="AI146" s="333"/>
      <c r="AJ146" s="333"/>
      <c r="AK146" s="333"/>
      <c r="AL146" s="333"/>
      <c r="AM146" s="333"/>
      <c r="AN146" s="333"/>
      <c r="AO146" s="333"/>
      <c r="AP146" s="333"/>
      <c r="AQ146" s="333"/>
      <c r="AR146" s="333"/>
      <c r="AS146" s="333"/>
      <c r="AT146" s="333"/>
      <c r="AU146" s="333"/>
      <c r="AV146" s="333"/>
      <c r="AW146" s="333"/>
      <c r="AX146" s="333"/>
      <c r="AY146" s="334"/>
      <c r="AZ146" s="345"/>
      <c r="BA146" s="346"/>
      <c r="BB146" s="346"/>
      <c r="BC146" s="346"/>
      <c r="BD146" s="346"/>
      <c r="BE146" s="346"/>
      <c r="BF146" s="346"/>
      <c r="BG146" s="346"/>
      <c r="BH146" s="346"/>
      <c r="BI146" s="347"/>
    </row>
    <row r="147" spans="1:93" x14ac:dyDescent="0.15">
      <c r="Q147" s="209" t="s">
        <v>202</v>
      </c>
      <c r="R147" s="209"/>
    </row>
    <row r="148" spans="1:93" ht="20.100000000000001" customHeight="1" x14ac:dyDescent="0.15">
      <c r="Q148" s="209"/>
      <c r="R148" s="209"/>
    </row>
    <row r="149" spans="1:93" ht="20.100000000000001" customHeight="1" x14ac:dyDescent="0.15">
      <c r="B149" s="348" t="s">
        <v>203</v>
      </c>
      <c r="C149" s="348"/>
      <c r="D149" s="348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8"/>
      <c r="AE149" s="348"/>
      <c r="AF149" s="348"/>
      <c r="AG149" s="348"/>
      <c r="AH149" s="348"/>
      <c r="AI149" s="348"/>
      <c r="AJ149" s="348"/>
      <c r="AK149" s="348"/>
      <c r="AL149" s="348"/>
      <c r="AM149" s="348"/>
      <c r="AN149" s="348"/>
      <c r="AO149" s="348"/>
      <c r="AP149" s="348"/>
      <c r="AQ149" s="348"/>
      <c r="AR149" s="349"/>
    </row>
    <row r="150" spans="1:93" s="350" customFormat="1" ht="20.100000000000001" customHeight="1" x14ac:dyDescent="0.15">
      <c r="B150" s="351"/>
      <c r="C150" s="352"/>
      <c r="D150" s="352"/>
      <c r="E150" s="352"/>
      <c r="F150" s="352"/>
      <c r="G150" s="352"/>
      <c r="H150" s="353"/>
      <c r="I150" s="351" t="s">
        <v>204</v>
      </c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  <c r="X150" s="352"/>
      <c r="Y150" s="352"/>
      <c r="Z150" s="352"/>
      <c r="AA150" s="352"/>
      <c r="AB150" s="352"/>
      <c r="AC150" s="352"/>
      <c r="AD150" s="352"/>
      <c r="AE150" s="352"/>
      <c r="AF150" s="352"/>
      <c r="AG150" s="352"/>
      <c r="AH150" s="352"/>
      <c r="AI150" s="352"/>
      <c r="AJ150" s="352"/>
      <c r="AK150" s="352"/>
      <c r="AL150" s="352"/>
      <c r="AM150" s="352"/>
      <c r="AN150" s="352"/>
      <c r="AO150" s="352"/>
      <c r="AP150" s="352"/>
      <c r="AQ150" s="352"/>
      <c r="AR150" s="352"/>
      <c r="AS150" s="352"/>
      <c r="AT150" s="352"/>
      <c r="AU150" s="352"/>
      <c r="AV150" s="352"/>
      <c r="AW150" s="352"/>
      <c r="AX150" s="352"/>
      <c r="AY150" s="352"/>
      <c r="AZ150" s="352"/>
      <c r="BA150" s="352"/>
      <c r="BB150" s="352"/>
      <c r="BC150" s="352"/>
      <c r="BD150" s="351" t="s">
        <v>205</v>
      </c>
      <c r="BE150" s="352"/>
      <c r="BF150" s="352"/>
      <c r="BG150" s="352"/>
      <c r="BH150" s="352"/>
      <c r="BI150" s="352"/>
      <c r="BJ150" s="352"/>
      <c r="BK150" s="352"/>
      <c r="BL150" s="352"/>
      <c r="BM150" s="352"/>
      <c r="BN150" s="352"/>
      <c r="BO150" s="352"/>
      <c r="BP150" s="353"/>
      <c r="BQ150" s="354"/>
      <c r="BR150" s="355"/>
      <c r="BS150" s="355"/>
      <c r="BT150" s="355"/>
      <c r="BU150" s="355"/>
      <c r="BV150" s="355"/>
      <c r="BW150" s="355"/>
      <c r="BX150" s="355"/>
      <c r="BY150" s="355"/>
      <c r="BZ150" s="355"/>
      <c r="CA150" s="355"/>
      <c r="CB150" s="355"/>
      <c r="CC150" s="355"/>
      <c r="CD150" s="355"/>
      <c r="CE150" s="355"/>
      <c r="CF150" s="355"/>
      <c r="CG150" s="355"/>
      <c r="CH150" s="355"/>
      <c r="CI150" s="355"/>
      <c r="CJ150" s="355"/>
      <c r="CK150" s="355"/>
      <c r="CL150" s="355"/>
      <c r="CM150" s="355"/>
      <c r="CN150" s="355"/>
      <c r="CO150" s="355"/>
    </row>
    <row r="151" spans="1:93" ht="30" customHeight="1" x14ac:dyDescent="0.15">
      <c r="B151" s="351" t="s">
        <v>206</v>
      </c>
      <c r="C151" s="352"/>
      <c r="D151" s="352"/>
      <c r="E151" s="352"/>
      <c r="F151" s="352"/>
      <c r="G151" s="352"/>
      <c r="H151" s="353"/>
      <c r="I151" s="351" t="s">
        <v>207</v>
      </c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  <c r="X151" s="352"/>
      <c r="Y151" s="352"/>
      <c r="Z151" s="352"/>
      <c r="AA151" s="352"/>
      <c r="AB151" s="352"/>
      <c r="AC151" s="352"/>
      <c r="AD151" s="352"/>
      <c r="AE151" s="352"/>
      <c r="AF151" s="352"/>
      <c r="AG151" s="352"/>
      <c r="AH151" s="352"/>
      <c r="AI151" s="352"/>
      <c r="AJ151" s="352"/>
      <c r="AK151" s="352"/>
      <c r="AL151" s="352"/>
      <c r="AM151" s="352"/>
      <c r="AN151" s="352"/>
      <c r="AO151" s="352"/>
      <c r="AP151" s="352"/>
      <c r="AQ151" s="352"/>
      <c r="AR151" s="352"/>
      <c r="AS151" s="352"/>
      <c r="AT151" s="352"/>
      <c r="AU151" s="352"/>
      <c r="AV151" s="352"/>
      <c r="AW151" s="352"/>
      <c r="AX151" s="352"/>
      <c r="AY151" s="352"/>
      <c r="AZ151" s="352"/>
      <c r="BA151" s="352"/>
      <c r="BB151" s="352"/>
      <c r="BC151" s="352"/>
      <c r="BD151" s="356" t="s">
        <v>208</v>
      </c>
      <c r="BE151" s="357"/>
      <c r="BF151" s="357"/>
      <c r="BG151" s="357"/>
      <c r="BH151" s="357"/>
      <c r="BI151" s="357"/>
      <c r="BJ151" s="357"/>
      <c r="BK151" s="357"/>
      <c r="BL151" s="357"/>
      <c r="BM151" s="357"/>
      <c r="BN151" s="357"/>
      <c r="BO151" s="357"/>
      <c r="BP151" s="358"/>
      <c r="BQ151" s="245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</row>
    <row r="152" spans="1:93" ht="30" customHeight="1" x14ac:dyDescent="0.15">
      <c r="B152" s="351" t="s">
        <v>209</v>
      </c>
      <c r="C152" s="352"/>
      <c r="D152" s="352"/>
      <c r="E152" s="352"/>
      <c r="F152" s="352"/>
      <c r="G152" s="352"/>
      <c r="H152" s="353"/>
      <c r="I152" s="351" t="s">
        <v>207</v>
      </c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  <c r="AO152" s="352"/>
      <c r="AP152" s="352"/>
      <c r="AQ152" s="352"/>
      <c r="AR152" s="352"/>
      <c r="AS152" s="352"/>
      <c r="AT152" s="352"/>
      <c r="AU152" s="352"/>
      <c r="AV152" s="352"/>
      <c r="AW152" s="352"/>
      <c r="AX152" s="352"/>
      <c r="AY152" s="352"/>
      <c r="AZ152" s="352"/>
      <c r="BA152" s="352"/>
      <c r="BB152" s="352"/>
      <c r="BC152" s="352"/>
      <c r="BD152" s="356" t="s">
        <v>208</v>
      </c>
      <c r="BE152" s="359"/>
      <c r="BF152" s="359"/>
      <c r="BG152" s="359"/>
      <c r="BH152" s="359"/>
      <c r="BI152" s="359"/>
      <c r="BJ152" s="359"/>
      <c r="BK152" s="359"/>
      <c r="BL152" s="359"/>
      <c r="BM152" s="359"/>
      <c r="BN152" s="359"/>
      <c r="BO152" s="359"/>
      <c r="BP152" s="360"/>
      <c r="BQ152" s="245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</row>
    <row r="153" spans="1:93" ht="30" customHeight="1" x14ac:dyDescent="0.15">
      <c r="B153" s="351" t="s">
        <v>210</v>
      </c>
      <c r="C153" s="352"/>
      <c r="D153" s="352"/>
      <c r="E153" s="352"/>
      <c r="F153" s="352"/>
      <c r="G153" s="352"/>
      <c r="H153" s="353"/>
      <c r="I153" s="351" t="s">
        <v>207</v>
      </c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  <c r="X153" s="352"/>
      <c r="Y153" s="352"/>
      <c r="Z153" s="352"/>
      <c r="AA153" s="352"/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2"/>
      <c r="AL153" s="352"/>
      <c r="AM153" s="352"/>
      <c r="AN153" s="352"/>
      <c r="AO153" s="352"/>
      <c r="AP153" s="352"/>
      <c r="AQ153" s="352"/>
      <c r="AR153" s="352"/>
      <c r="AS153" s="352"/>
      <c r="AT153" s="352"/>
      <c r="AU153" s="352"/>
      <c r="AV153" s="352"/>
      <c r="AW153" s="352"/>
      <c r="AX153" s="352"/>
      <c r="AY153" s="352"/>
      <c r="AZ153" s="352"/>
      <c r="BA153" s="352"/>
      <c r="BB153" s="352"/>
      <c r="BC153" s="352"/>
      <c r="BD153" s="356" t="s">
        <v>208</v>
      </c>
      <c r="BE153" s="359"/>
      <c r="BF153" s="359"/>
      <c r="BG153" s="359"/>
      <c r="BH153" s="359"/>
      <c r="BI153" s="359"/>
      <c r="BJ153" s="359"/>
      <c r="BK153" s="359"/>
      <c r="BL153" s="359"/>
      <c r="BM153" s="359"/>
      <c r="BN153" s="359"/>
      <c r="BO153" s="359"/>
      <c r="BP153" s="360"/>
      <c r="BQ153" s="245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</row>
    <row r="154" spans="1:93" ht="30" customHeight="1" x14ac:dyDescent="0.15">
      <c r="B154" s="351" t="s">
        <v>211</v>
      </c>
      <c r="C154" s="352"/>
      <c r="D154" s="352"/>
      <c r="E154" s="352"/>
      <c r="F154" s="352"/>
      <c r="G154" s="352"/>
      <c r="H154" s="353"/>
      <c r="I154" s="351" t="s">
        <v>207</v>
      </c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2"/>
      <c r="AL154" s="352"/>
      <c r="AM154" s="352"/>
      <c r="AN154" s="352"/>
      <c r="AO154" s="352"/>
      <c r="AP154" s="352"/>
      <c r="AQ154" s="352"/>
      <c r="AR154" s="352"/>
      <c r="AS154" s="352"/>
      <c r="AT154" s="352"/>
      <c r="AU154" s="352"/>
      <c r="AV154" s="352"/>
      <c r="AW154" s="352"/>
      <c r="AX154" s="352"/>
      <c r="AY154" s="352"/>
      <c r="AZ154" s="352"/>
      <c r="BA154" s="352"/>
      <c r="BB154" s="352"/>
      <c r="BC154" s="352"/>
      <c r="BD154" s="356" t="s">
        <v>208</v>
      </c>
      <c r="BE154" s="359"/>
      <c r="BF154" s="359"/>
      <c r="BG154" s="359"/>
      <c r="BH154" s="359"/>
      <c r="BI154" s="359"/>
      <c r="BJ154" s="359"/>
      <c r="BK154" s="359"/>
      <c r="BL154" s="359"/>
      <c r="BM154" s="359"/>
      <c r="BN154" s="359"/>
      <c r="BO154" s="359"/>
      <c r="BP154" s="360"/>
      <c r="BQ154" s="245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</row>
    <row r="155" spans="1:93" ht="30" customHeight="1" x14ac:dyDescent="0.15">
      <c r="B155" s="351" t="s">
        <v>212</v>
      </c>
      <c r="C155" s="352"/>
      <c r="D155" s="352"/>
      <c r="E155" s="352"/>
      <c r="F155" s="352"/>
      <c r="G155" s="352"/>
      <c r="H155" s="353"/>
      <c r="I155" s="351" t="s">
        <v>207</v>
      </c>
      <c r="J155" s="352"/>
      <c r="K155" s="352"/>
      <c r="L155" s="352"/>
      <c r="M155" s="352"/>
      <c r="N155" s="352"/>
      <c r="O155" s="352"/>
      <c r="P155" s="352"/>
      <c r="Q155" s="352"/>
      <c r="R155" s="352"/>
      <c r="S155" s="352"/>
      <c r="T155" s="352"/>
      <c r="U155" s="352"/>
      <c r="V155" s="352"/>
      <c r="W155" s="352"/>
      <c r="X155" s="352"/>
      <c r="Y155" s="352"/>
      <c r="Z155" s="352"/>
      <c r="AA155" s="352"/>
      <c r="AB155" s="352"/>
      <c r="AC155" s="352"/>
      <c r="AD155" s="352"/>
      <c r="AE155" s="352"/>
      <c r="AF155" s="352"/>
      <c r="AG155" s="352"/>
      <c r="AH155" s="352"/>
      <c r="AI155" s="352"/>
      <c r="AJ155" s="352"/>
      <c r="AK155" s="352"/>
      <c r="AL155" s="352"/>
      <c r="AM155" s="352"/>
      <c r="AN155" s="352"/>
      <c r="AO155" s="352"/>
      <c r="AP155" s="352"/>
      <c r="AQ155" s="352"/>
      <c r="AR155" s="352"/>
      <c r="AS155" s="352"/>
      <c r="AT155" s="352"/>
      <c r="AU155" s="352"/>
      <c r="AV155" s="352"/>
      <c r="AW155" s="352"/>
      <c r="AX155" s="352"/>
      <c r="AY155" s="352"/>
      <c r="AZ155" s="352"/>
      <c r="BA155" s="352"/>
      <c r="BB155" s="352"/>
      <c r="BC155" s="352"/>
      <c r="BD155" s="356" t="s">
        <v>208</v>
      </c>
      <c r="BE155" s="359"/>
      <c r="BF155" s="359"/>
      <c r="BG155" s="359"/>
      <c r="BH155" s="359"/>
      <c r="BI155" s="359"/>
      <c r="BJ155" s="359"/>
      <c r="BK155" s="359"/>
      <c r="BL155" s="359"/>
      <c r="BM155" s="359"/>
      <c r="BN155" s="359"/>
      <c r="BO155" s="359"/>
      <c r="BP155" s="360"/>
      <c r="BQ155" s="245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</row>
    <row r="156" spans="1:93" ht="30" customHeight="1" x14ac:dyDescent="0.15">
      <c r="B156" s="351" t="s">
        <v>213</v>
      </c>
      <c r="C156" s="352"/>
      <c r="D156" s="352"/>
      <c r="E156" s="352"/>
      <c r="F156" s="352"/>
      <c r="G156" s="352"/>
      <c r="H156" s="353"/>
      <c r="I156" s="351" t="s">
        <v>207</v>
      </c>
      <c r="J156" s="352"/>
      <c r="K156" s="352"/>
      <c r="L156" s="352"/>
      <c r="M156" s="352"/>
      <c r="N156" s="352"/>
      <c r="O156" s="352"/>
      <c r="P156" s="352"/>
      <c r="Q156" s="352"/>
      <c r="R156" s="352"/>
      <c r="S156" s="352"/>
      <c r="T156" s="352"/>
      <c r="U156" s="352"/>
      <c r="V156" s="352"/>
      <c r="W156" s="352"/>
      <c r="X156" s="352"/>
      <c r="Y156" s="352"/>
      <c r="Z156" s="352"/>
      <c r="AA156" s="352"/>
      <c r="AB156" s="352"/>
      <c r="AC156" s="352"/>
      <c r="AD156" s="352"/>
      <c r="AE156" s="352"/>
      <c r="AF156" s="352"/>
      <c r="AG156" s="352"/>
      <c r="AH156" s="352"/>
      <c r="AI156" s="352"/>
      <c r="AJ156" s="352"/>
      <c r="AK156" s="352"/>
      <c r="AL156" s="352"/>
      <c r="AM156" s="352"/>
      <c r="AN156" s="352"/>
      <c r="AO156" s="352"/>
      <c r="AP156" s="352"/>
      <c r="AQ156" s="352"/>
      <c r="AR156" s="352"/>
      <c r="AS156" s="352"/>
      <c r="AT156" s="352"/>
      <c r="AU156" s="352"/>
      <c r="AV156" s="352"/>
      <c r="AW156" s="352"/>
      <c r="AX156" s="352"/>
      <c r="AY156" s="352"/>
      <c r="AZ156" s="352"/>
      <c r="BA156" s="352"/>
      <c r="BB156" s="352"/>
      <c r="BC156" s="352"/>
      <c r="BD156" s="356" t="s">
        <v>208</v>
      </c>
      <c r="BE156" s="359"/>
      <c r="BF156" s="359"/>
      <c r="BG156" s="359"/>
      <c r="BH156" s="359"/>
      <c r="BI156" s="359"/>
      <c r="BJ156" s="359"/>
      <c r="BK156" s="359"/>
      <c r="BL156" s="359"/>
      <c r="BM156" s="359"/>
      <c r="BN156" s="359"/>
      <c r="BO156" s="359"/>
      <c r="BP156" s="360"/>
      <c r="BQ156" s="245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</row>
    <row r="157" spans="1:93" x14ac:dyDescent="0.15">
      <c r="B157" s="361"/>
      <c r="C157" s="361"/>
      <c r="D157" s="361"/>
      <c r="E157" s="361"/>
      <c r="F157" s="361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5"/>
      <c r="R157" s="245"/>
      <c r="S157" s="245"/>
      <c r="T157" s="245"/>
      <c r="U157" s="245"/>
      <c r="V157" s="245"/>
      <c r="W157" s="245"/>
      <c r="X157" s="245"/>
      <c r="Y157" s="245"/>
      <c r="Z157" s="245"/>
      <c r="AA157" s="245"/>
      <c r="AB157" s="245"/>
      <c r="AC157" s="245"/>
      <c r="AD157" s="245"/>
      <c r="AE157" s="245"/>
      <c r="AF157" s="245"/>
      <c r="AG157" s="245"/>
      <c r="AH157" s="245"/>
      <c r="AI157" s="245"/>
      <c r="AJ157" s="245"/>
      <c r="AK157" s="361"/>
      <c r="AL157" s="361"/>
      <c r="AM157" s="361"/>
      <c r="AN157" s="361"/>
      <c r="AO157" s="361"/>
      <c r="AP157" s="361"/>
      <c r="AQ157" s="361"/>
      <c r="AR157" s="361"/>
    </row>
    <row r="158" spans="1:93" x14ac:dyDescent="0.15">
      <c r="B158" s="361"/>
      <c r="C158" s="361"/>
      <c r="D158" s="361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5"/>
      <c r="R158" s="245"/>
      <c r="S158" s="361"/>
      <c r="T158" s="361"/>
      <c r="U158" s="361"/>
      <c r="V158" s="361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</row>
    <row r="159" spans="1:93" x14ac:dyDescent="0.15">
      <c r="A159" s="8" t="s">
        <v>214</v>
      </c>
      <c r="B159" s="361"/>
      <c r="C159" s="361"/>
      <c r="D159" s="361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5"/>
      <c r="R159" s="245"/>
      <c r="S159" s="361"/>
      <c r="T159" s="361"/>
      <c r="U159" s="361"/>
      <c r="V159" s="361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  <row r="160" spans="1:93" x14ac:dyDescent="0.15">
      <c r="B160" s="361"/>
      <c r="C160" s="361"/>
      <c r="D160" s="361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5"/>
      <c r="R160" s="245"/>
      <c r="S160" s="361"/>
      <c r="T160" s="361"/>
      <c r="U160" s="361"/>
      <c r="V160" s="361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</row>
    <row r="161" spans="2:68" ht="17.25" x14ac:dyDescent="0.2">
      <c r="B161" s="362" t="s">
        <v>215</v>
      </c>
      <c r="C161" s="361"/>
      <c r="D161" s="361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245"/>
      <c r="R161" s="245"/>
      <c r="S161" s="361"/>
      <c r="T161" s="361"/>
      <c r="U161" s="361"/>
      <c r="V161" s="361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</row>
    <row r="162" spans="2:68" ht="13.5" customHeight="1" x14ac:dyDescent="0.15">
      <c r="B162" s="363" t="s">
        <v>216</v>
      </c>
      <c r="C162" s="20" t="s">
        <v>2</v>
      </c>
      <c r="D162" s="364">
        <v>1</v>
      </c>
      <c r="E162" s="365">
        <v>2</v>
      </c>
      <c r="F162" s="365">
        <v>3</v>
      </c>
      <c r="G162" s="365">
        <v>4</v>
      </c>
      <c r="H162" s="365">
        <v>5</v>
      </c>
      <c r="I162" s="365">
        <v>6</v>
      </c>
      <c r="J162" s="365">
        <v>7</v>
      </c>
      <c r="K162" s="365">
        <v>8</v>
      </c>
      <c r="L162" s="365">
        <v>9</v>
      </c>
      <c r="M162" s="365">
        <v>10</v>
      </c>
      <c r="N162" s="365">
        <v>11</v>
      </c>
      <c r="O162" s="365">
        <v>12</v>
      </c>
      <c r="P162" s="365">
        <v>13</v>
      </c>
      <c r="Q162" s="365">
        <v>14</v>
      </c>
      <c r="R162" s="365">
        <v>15</v>
      </c>
      <c r="S162" s="365">
        <v>16</v>
      </c>
      <c r="T162" s="365">
        <v>17</v>
      </c>
      <c r="U162" s="365">
        <v>18</v>
      </c>
      <c r="V162" s="365">
        <v>19</v>
      </c>
      <c r="W162" s="365">
        <v>20</v>
      </c>
      <c r="X162" s="365">
        <v>21</v>
      </c>
      <c r="Y162" s="365">
        <v>22</v>
      </c>
      <c r="Z162" s="365">
        <v>23</v>
      </c>
      <c r="AA162" s="365">
        <v>24</v>
      </c>
      <c r="AB162" s="365">
        <v>25</v>
      </c>
      <c r="AC162" s="365">
        <v>26</v>
      </c>
      <c r="AD162" s="365">
        <v>27</v>
      </c>
      <c r="AE162" s="365">
        <v>28</v>
      </c>
      <c r="AF162" s="365">
        <v>29</v>
      </c>
      <c r="AG162" s="365">
        <v>30</v>
      </c>
      <c r="AH162" s="366">
        <v>31</v>
      </c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</row>
    <row r="163" spans="2:68" ht="13.5" customHeight="1" x14ac:dyDescent="0.15">
      <c r="B163" s="367"/>
      <c r="C163" s="20" t="s">
        <v>10</v>
      </c>
      <c r="D163" s="364" t="s">
        <v>217</v>
      </c>
      <c r="E163" s="365" t="s">
        <v>218</v>
      </c>
      <c r="F163" s="364" t="s">
        <v>219</v>
      </c>
      <c r="G163" s="365" t="s">
        <v>220</v>
      </c>
      <c r="H163" s="364" t="s">
        <v>221</v>
      </c>
      <c r="I163" s="365" t="s">
        <v>222</v>
      </c>
      <c r="J163" s="364" t="s">
        <v>223</v>
      </c>
      <c r="K163" s="365" t="s">
        <v>224</v>
      </c>
      <c r="L163" s="364" t="s">
        <v>225</v>
      </c>
      <c r="M163" s="365" t="s">
        <v>219</v>
      </c>
      <c r="N163" s="364" t="s">
        <v>220</v>
      </c>
      <c r="O163" s="365" t="s">
        <v>221</v>
      </c>
      <c r="P163" s="364" t="s">
        <v>222</v>
      </c>
      <c r="Q163" s="365" t="s">
        <v>223</v>
      </c>
      <c r="R163" s="364" t="s">
        <v>224</v>
      </c>
      <c r="S163" s="365" t="s">
        <v>225</v>
      </c>
      <c r="T163" s="364" t="s">
        <v>219</v>
      </c>
      <c r="U163" s="365" t="s">
        <v>220</v>
      </c>
      <c r="V163" s="364" t="s">
        <v>221</v>
      </c>
      <c r="W163" s="365" t="s">
        <v>222</v>
      </c>
      <c r="X163" s="364" t="s">
        <v>223</v>
      </c>
      <c r="Y163" s="365" t="s">
        <v>224</v>
      </c>
      <c r="Z163" s="364" t="s">
        <v>225</v>
      </c>
      <c r="AA163" s="365" t="s">
        <v>219</v>
      </c>
      <c r="AB163" s="364" t="s">
        <v>220</v>
      </c>
      <c r="AC163" s="365" t="s">
        <v>221</v>
      </c>
      <c r="AD163" s="364" t="s">
        <v>222</v>
      </c>
      <c r="AE163" s="365" t="s">
        <v>223</v>
      </c>
      <c r="AF163" s="364" t="s">
        <v>224</v>
      </c>
      <c r="AG163" s="365" t="s">
        <v>225</v>
      </c>
      <c r="AH163" s="364" t="s">
        <v>219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</row>
    <row r="164" spans="2:68" ht="13.5" customHeight="1" x14ac:dyDescent="0.15">
      <c r="B164" s="367"/>
      <c r="C164" s="33"/>
      <c r="D164" s="368"/>
      <c r="E164" s="270"/>
      <c r="F164" s="249"/>
      <c r="G164" s="249"/>
      <c r="H164" s="249"/>
      <c r="I164" s="249"/>
      <c r="J164" s="249"/>
      <c r="K164" s="249"/>
      <c r="L164" s="369"/>
      <c r="M164" s="249" t="s">
        <v>226</v>
      </c>
      <c r="N164" s="249" t="s">
        <v>227</v>
      </c>
      <c r="O164" s="249" t="s">
        <v>227</v>
      </c>
      <c r="P164" s="249" t="s">
        <v>227</v>
      </c>
      <c r="Q164" s="249"/>
      <c r="R164" s="249" t="s">
        <v>228</v>
      </c>
      <c r="S164" s="249" t="s">
        <v>227</v>
      </c>
      <c r="T164" s="249" t="s">
        <v>227</v>
      </c>
      <c r="U164" s="249" t="s">
        <v>227</v>
      </c>
      <c r="V164" s="249" t="s">
        <v>227</v>
      </c>
      <c r="W164" s="249" t="s">
        <v>229</v>
      </c>
      <c r="X164" s="249"/>
      <c r="Y164" s="249" t="s">
        <v>228</v>
      </c>
      <c r="Z164" s="249" t="s">
        <v>229</v>
      </c>
      <c r="AA164" s="249" t="s">
        <v>229</v>
      </c>
      <c r="AB164" s="249" t="s">
        <v>229</v>
      </c>
      <c r="AC164" s="249" t="s">
        <v>229</v>
      </c>
      <c r="AD164" s="249" t="s">
        <v>230</v>
      </c>
      <c r="AE164" s="249"/>
      <c r="AF164" s="249"/>
      <c r="AG164" s="249" t="s">
        <v>230</v>
      </c>
      <c r="AH164" s="249" t="s">
        <v>230</v>
      </c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</row>
    <row r="165" spans="2:68" ht="13.5" customHeight="1" x14ac:dyDescent="0.15">
      <c r="B165" s="367"/>
      <c r="C165" s="33"/>
      <c r="D165" s="370"/>
      <c r="E165" s="371"/>
      <c r="F165" s="252"/>
      <c r="G165" s="252"/>
      <c r="H165" s="372"/>
      <c r="I165" s="372"/>
      <c r="J165" s="252"/>
      <c r="K165" s="252"/>
      <c r="L165" s="373"/>
      <c r="M165" s="252"/>
      <c r="N165" s="252"/>
      <c r="O165" s="252"/>
      <c r="P165" s="252"/>
      <c r="Q165" s="252"/>
      <c r="R165" s="252"/>
      <c r="S165" s="252"/>
      <c r="T165" s="252"/>
      <c r="U165" s="252"/>
      <c r="V165" s="252"/>
      <c r="W165" s="252"/>
      <c r="X165" s="252"/>
      <c r="Y165" s="252"/>
      <c r="Z165" s="252"/>
      <c r="AA165" s="252"/>
      <c r="AB165" s="252"/>
      <c r="AC165" s="252"/>
      <c r="AD165" s="252"/>
      <c r="AE165" s="252"/>
      <c r="AF165" s="252"/>
      <c r="AG165" s="252"/>
      <c r="AH165" s="252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</row>
    <row r="166" spans="2:68" x14ac:dyDescent="0.15">
      <c r="B166" s="367"/>
      <c r="C166" s="33" t="s">
        <v>16</v>
      </c>
      <c r="D166" s="370"/>
      <c r="E166" s="371"/>
      <c r="F166" s="252"/>
      <c r="G166" s="252"/>
      <c r="H166" s="372"/>
      <c r="I166" s="372"/>
      <c r="J166" s="252"/>
      <c r="K166" s="252"/>
      <c r="L166" s="373"/>
      <c r="M166" s="252"/>
      <c r="N166" s="252"/>
      <c r="O166" s="252"/>
      <c r="P166" s="252"/>
      <c r="Q166" s="252"/>
      <c r="R166" s="252"/>
      <c r="S166" s="252"/>
      <c r="T166" s="252"/>
      <c r="U166" s="252"/>
      <c r="V166" s="252"/>
      <c r="W166" s="252"/>
      <c r="X166" s="252"/>
      <c r="Y166" s="252"/>
      <c r="Z166" s="252"/>
      <c r="AA166" s="252"/>
      <c r="AB166" s="252"/>
      <c r="AC166" s="252"/>
      <c r="AD166" s="252"/>
      <c r="AE166" s="252"/>
      <c r="AF166" s="252"/>
      <c r="AG166" s="252"/>
      <c r="AH166" s="252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</row>
    <row r="167" spans="2:68" x14ac:dyDescent="0.15">
      <c r="B167" s="367"/>
      <c r="C167" s="33"/>
      <c r="D167" s="370"/>
      <c r="E167" s="371"/>
      <c r="F167" s="252"/>
      <c r="G167" s="252"/>
      <c r="H167" s="372"/>
      <c r="I167" s="372"/>
      <c r="J167" s="252"/>
      <c r="K167" s="252"/>
      <c r="L167" s="373"/>
      <c r="M167" s="252"/>
      <c r="N167" s="252"/>
      <c r="O167" s="252"/>
      <c r="P167" s="252"/>
      <c r="Q167" s="252"/>
      <c r="R167" s="252"/>
      <c r="S167" s="252"/>
      <c r="T167" s="252"/>
      <c r="U167" s="252"/>
      <c r="V167" s="252"/>
      <c r="W167" s="252"/>
      <c r="X167" s="252"/>
      <c r="Y167" s="252"/>
      <c r="Z167" s="252"/>
      <c r="AA167" s="252"/>
      <c r="AB167" s="252"/>
      <c r="AC167" s="252"/>
      <c r="AD167" s="252"/>
      <c r="AE167" s="252"/>
      <c r="AF167" s="252"/>
      <c r="AG167" s="252"/>
      <c r="AH167" s="252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</row>
    <row r="168" spans="2:68" x14ac:dyDescent="0.15">
      <c r="B168" s="367"/>
      <c r="C168" s="33" t="s">
        <v>27</v>
      </c>
      <c r="D168" s="370"/>
      <c r="E168" s="371"/>
      <c r="F168" s="252"/>
      <c r="G168" s="252"/>
      <c r="H168" s="372"/>
      <c r="I168" s="372"/>
      <c r="J168" s="252"/>
      <c r="K168" s="252"/>
      <c r="L168" s="373"/>
      <c r="M168" s="252"/>
      <c r="N168" s="252"/>
      <c r="O168" s="252"/>
      <c r="P168" s="252"/>
      <c r="Q168" s="252"/>
      <c r="R168" s="252"/>
      <c r="S168" s="252"/>
      <c r="T168" s="252"/>
      <c r="U168" s="252"/>
      <c r="V168" s="252"/>
      <c r="W168" s="252"/>
      <c r="X168" s="252"/>
      <c r="Y168" s="252"/>
      <c r="Z168" s="252"/>
      <c r="AA168" s="252"/>
      <c r="AB168" s="252"/>
      <c r="AC168" s="252"/>
      <c r="AD168" s="252"/>
      <c r="AE168" s="252"/>
      <c r="AF168" s="252"/>
      <c r="AG168" s="252"/>
      <c r="AH168" s="252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</row>
    <row r="169" spans="2:68" x14ac:dyDescent="0.15">
      <c r="B169" s="367"/>
      <c r="C169" s="33"/>
      <c r="D169" s="370"/>
      <c r="E169" s="371"/>
      <c r="F169" s="252"/>
      <c r="G169" s="252"/>
      <c r="H169" s="372"/>
      <c r="I169" s="372"/>
      <c r="J169" s="252"/>
      <c r="K169" s="252"/>
      <c r="L169" s="373"/>
      <c r="M169" s="252"/>
      <c r="N169" s="252"/>
      <c r="O169" s="252"/>
      <c r="P169" s="252"/>
      <c r="Q169" s="252"/>
      <c r="R169" s="252"/>
      <c r="S169" s="252"/>
      <c r="T169" s="252"/>
      <c r="U169" s="252"/>
      <c r="V169" s="252"/>
      <c r="W169" s="252"/>
      <c r="X169" s="252"/>
      <c r="Y169" s="252"/>
      <c r="Z169" s="252"/>
      <c r="AA169" s="252"/>
      <c r="AB169" s="252"/>
      <c r="AC169" s="252"/>
      <c r="AD169" s="252"/>
      <c r="AE169" s="252"/>
      <c r="AF169" s="252"/>
      <c r="AG169" s="252"/>
      <c r="AH169" s="252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</row>
    <row r="170" spans="2:68" x14ac:dyDescent="0.15">
      <c r="B170" s="367"/>
      <c r="C170" s="33" t="s">
        <v>29</v>
      </c>
      <c r="D170" s="370"/>
      <c r="E170" s="371"/>
      <c r="F170" s="252"/>
      <c r="G170" s="252"/>
      <c r="H170" s="372"/>
      <c r="I170" s="372"/>
      <c r="J170" s="252"/>
      <c r="K170" s="252"/>
      <c r="L170" s="373"/>
      <c r="M170" s="252"/>
      <c r="N170" s="252"/>
      <c r="O170" s="252"/>
      <c r="P170" s="252"/>
      <c r="Q170" s="252"/>
      <c r="R170" s="252"/>
      <c r="S170" s="252"/>
      <c r="T170" s="252"/>
      <c r="U170" s="252"/>
      <c r="V170" s="252"/>
      <c r="W170" s="252"/>
      <c r="X170" s="252"/>
      <c r="Y170" s="252"/>
      <c r="Z170" s="252"/>
      <c r="AA170" s="252"/>
      <c r="AB170" s="252"/>
      <c r="AC170" s="252"/>
      <c r="AD170" s="252"/>
      <c r="AE170" s="252"/>
      <c r="AF170" s="252"/>
      <c r="AG170" s="252"/>
      <c r="AH170" s="252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</row>
    <row r="171" spans="2:68" x14ac:dyDescent="0.15">
      <c r="B171" s="367"/>
      <c r="C171" s="33"/>
      <c r="D171" s="370"/>
      <c r="E171" s="371"/>
      <c r="F171" s="252"/>
      <c r="G171" s="252"/>
      <c r="H171" s="372"/>
      <c r="I171" s="372"/>
      <c r="J171" s="252"/>
      <c r="K171" s="252"/>
      <c r="L171" s="373"/>
      <c r="M171" s="252"/>
      <c r="N171" s="252"/>
      <c r="O171" s="252"/>
      <c r="P171" s="252"/>
      <c r="Q171" s="252"/>
      <c r="R171" s="252"/>
      <c r="S171" s="252"/>
      <c r="T171" s="252"/>
      <c r="U171" s="252"/>
      <c r="V171" s="252"/>
      <c r="W171" s="252"/>
      <c r="X171" s="252"/>
      <c r="Y171" s="252"/>
      <c r="Z171" s="252"/>
      <c r="AA171" s="252"/>
      <c r="AB171" s="252"/>
      <c r="AC171" s="252"/>
      <c r="AD171" s="252"/>
      <c r="AE171" s="252"/>
      <c r="AF171" s="252"/>
      <c r="AG171" s="252"/>
      <c r="AH171" s="252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</row>
    <row r="172" spans="2:68" x14ac:dyDescent="0.15">
      <c r="B172" s="367"/>
      <c r="C172" s="33" t="s">
        <v>30</v>
      </c>
      <c r="D172" s="370"/>
      <c r="E172" s="371"/>
      <c r="F172" s="252"/>
      <c r="G172" s="252"/>
      <c r="H172" s="372"/>
      <c r="I172" s="372"/>
      <c r="J172" s="252"/>
      <c r="K172" s="252"/>
      <c r="L172" s="373"/>
      <c r="M172" s="252"/>
      <c r="N172" s="252"/>
      <c r="O172" s="252"/>
      <c r="P172" s="252"/>
      <c r="Q172" s="252"/>
      <c r="R172" s="252"/>
      <c r="S172" s="252"/>
      <c r="T172" s="252"/>
      <c r="U172" s="252"/>
      <c r="V172" s="252"/>
      <c r="W172" s="252"/>
      <c r="X172" s="252"/>
      <c r="Y172" s="252"/>
      <c r="Z172" s="252"/>
      <c r="AA172" s="252"/>
      <c r="AB172" s="252"/>
      <c r="AC172" s="252"/>
      <c r="AD172" s="252"/>
      <c r="AE172" s="252"/>
      <c r="AF172" s="252"/>
      <c r="AG172" s="252"/>
      <c r="AH172" s="252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</row>
    <row r="173" spans="2:68" x14ac:dyDescent="0.15">
      <c r="B173" s="367"/>
      <c r="C173" s="33"/>
      <c r="D173" s="370"/>
      <c r="E173" s="371"/>
      <c r="F173" s="252"/>
      <c r="G173" s="252"/>
      <c r="H173" s="372"/>
      <c r="I173" s="372"/>
      <c r="J173" s="252"/>
      <c r="K173" s="252"/>
      <c r="L173" s="373"/>
      <c r="M173" s="252"/>
      <c r="N173" s="252"/>
      <c r="O173" s="252"/>
      <c r="P173" s="252"/>
      <c r="Q173" s="252"/>
      <c r="R173" s="252"/>
      <c r="S173" s="252"/>
      <c r="T173" s="252"/>
      <c r="U173" s="252"/>
      <c r="V173" s="252"/>
      <c r="W173" s="252"/>
      <c r="X173" s="252"/>
      <c r="Y173" s="252"/>
      <c r="Z173" s="252"/>
      <c r="AA173" s="252"/>
      <c r="AB173" s="252"/>
      <c r="AC173" s="252"/>
      <c r="AD173" s="252"/>
      <c r="AE173" s="252"/>
      <c r="AF173" s="252"/>
      <c r="AG173" s="252"/>
      <c r="AH173" s="252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</row>
    <row r="174" spans="2:68" x14ac:dyDescent="0.15">
      <c r="B174" s="367"/>
      <c r="C174" s="33"/>
      <c r="D174" s="370"/>
      <c r="E174" s="371"/>
      <c r="F174" s="252"/>
      <c r="G174" s="252"/>
      <c r="H174" s="372"/>
      <c r="I174" s="372"/>
      <c r="J174" s="252"/>
      <c r="K174" s="252"/>
      <c r="L174" s="373"/>
      <c r="M174" s="252"/>
      <c r="N174" s="252"/>
      <c r="O174" s="252"/>
      <c r="P174" s="252"/>
      <c r="Q174" s="252"/>
      <c r="R174" s="252"/>
      <c r="S174" s="252"/>
      <c r="T174" s="256"/>
      <c r="U174" s="256"/>
      <c r="V174" s="256"/>
      <c r="W174" s="256"/>
      <c r="X174" s="252"/>
      <c r="Y174" s="252"/>
      <c r="Z174" s="252"/>
      <c r="AA174" s="256"/>
      <c r="AB174" s="256"/>
      <c r="AC174" s="256"/>
      <c r="AD174" s="252"/>
      <c r="AE174" s="252"/>
      <c r="AF174" s="252"/>
      <c r="AG174" s="252"/>
      <c r="AH174" s="252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</row>
    <row r="175" spans="2:68" x14ac:dyDescent="0.15">
      <c r="B175" s="367"/>
      <c r="C175" s="115" t="s">
        <v>31</v>
      </c>
      <c r="D175" s="374"/>
      <c r="E175" s="375"/>
      <c r="F175" s="376"/>
      <c r="G175" s="376"/>
      <c r="H175" s="376"/>
      <c r="I175" s="377"/>
      <c r="J175" s="377"/>
      <c r="K175" s="376"/>
      <c r="L175" s="376"/>
      <c r="M175" s="376"/>
      <c r="N175" s="376"/>
      <c r="O175" s="376"/>
      <c r="P175" s="377"/>
      <c r="Q175" s="377"/>
      <c r="R175" s="376"/>
      <c r="S175" s="377"/>
      <c r="T175" s="377"/>
      <c r="U175" s="377"/>
      <c r="V175" s="377"/>
      <c r="W175" s="377"/>
      <c r="X175" s="377"/>
      <c r="Y175" s="376"/>
      <c r="Z175" s="377"/>
      <c r="AA175" s="376"/>
      <c r="AB175" s="376"/>
      <c r="AC175" s="376"/>
      <c r="AD175" s="376"/>
      <c r="AE175" s="376"/>
      <c r="AF175" s="376"/>
      <c r="AG175" s="376"/>
      <c r="AH175" s="376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</row>
    <row r="176" spans="2:68" ht="15" x14ac:dyDescent="0.15">
      <c r="B176" s="367"/>
      <c r="C176" s="95" t="s">
        <v>33</v>
      </c>
      <c r="D176" s="370"/>
      <c r="E176" s="378"/>
      <c r="F176" s="379"/>
      <c r="G176" s="379"/>
      <c r="H176" s="379"/>
      <c r="I176" s="379"/>
      <c r="J176" s="379"/>
      <c r="K176" s="379"/>
      <c r="L176" s="379"/>
      <c r="M176" s="379" t="s">
        <v>231</v>
      </c>
      <c r="N176" s="379" t="s">
        <v>231</v>
      </c>
      <c r="O176" s="379" t="s">
        <v>231</v>
      </c>
      <c r="P176" s="379" t="s">
        <v>231</v>
      </c>
      <c r="Q176" s="379"/>
      <c r="R176" s="379"/>
      <c r="S176" s="379" t="s">
        <v>231</v>
      </c>
      <c r="T176" s="379" t="s">
        <v>232</v>
      </c>
      <c r="U176" s="379" t="s">
        <v>232</v>
      </c>
      <c r="V176" s="379" t="s">
        <v>232</v>
      </c>
      <c r="W176" s="379" t="s">
        <v>232</v>
      </c>
      <c r="X176" s="379"/>
      <c r="Y176" s="379"/>
      <c r="Z176" s="379" t="s">
        <v>232</v>
      </c>
      <c r="AA176" s="379" t="s">
        <v>232</v>
      </c>
      <c r="AB176" s="379" t="s">
        <v>232</v>
      </c>
      <c r="AC176" s="379" t="s">
        <v>232</v>
      </c>
      <c r="AD176" s="379" t="s">
        <v>231</v>
      </c>
      <c r="AE176" s="379"/>
      <c r="AF176" s="379"/>
      <c r="AG176" s="379" t="s">
        <v>231</v>
      </c>
      <c r="AH176" s="379" t="s">
        <v>231</v>
      </c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</row>
    <row r="177" spans="2:68" ht="15" x14ac:dyDescent="0.15">
      <c r="B177" s="367"/>
      <c r="C177" s="104" t="s">
        <v>41</v>
      </c>
      <c r="D177" s="380"/>
      <c r="E177" s="381"/>
      <c r="F177" s="382"/>
      <c r="G177" s="382"/>
      <c r="H177" s="382"/>
      <c r="I177" s="382"/>
      <c r="J177" s="382"/>
      <c r="K177" s="382"/>
      <c r="L177" s="382"/>
      <c r="M177" s="382" t="s">
        <v>231</v>
      </c>
      <c r="N177" s="382" t="s">
        <v>231</v>
      </c>
      <c r="O177" s="382" t="s">
        <v>231</v>
      </c>
      <c r="P177" s="382" t="s">
        <v>231</v>
      </c>
      <c r="Q177" s="382"/>
      <c r="R177" s="382"/>
      <c r="S177" s="382" t="s">
        <v>231</v>
      </c>
      <c r="T177" s="382" t="s">
        <v>232</v>
      </c>
      <c r="U177" s="382" t="s">
        <v>232</v>
      </c>
      <c r="V177" s="382" t="s">
        <v>232</v>
      </c>
      <c r="W177" s="382" t="s">
        <v>232</v>
      </c>
      <c r="X177" s="382"/>
      <c r="Y177" s="382"/>
      <c r="Z177" s="382" t="s">
        <v>232</v>
      </c>
      <c r="AA177" s="382" t="s">
        <v>232</v>
      </c>
      <c r="AB177" s="382" t="s">
        <v>232</v>
      </c>
      <c r="AC177" s="382" t="s">
        <v>232</v>
      </c>
      <c r="AD177" s="382" t="s">
        <v>231</v>
      </c>
      <c r="AE177" s="382"/>
      <c r="AF177" s="382"/>
      <c r="AG177" s="382" t="s">
        <v>231</v>
      </c>
      <c r="AH177" s="382" t="s">
        <v>231</v>
      </c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</row>
    <row r="178" spans="2:68" x14ac:dyDescent="0.15">
      <c r="B178" s="383"/>
      <c r="C178" s="240" t="s">
        <v>42</v>
      </c>
      <c r="D178" s="384"/>
      <c r="E178" s="331" t="s">
        <v>233</v>
      </c>
      <c r="F178" s="327"/>
      <c r="G178" s="327"/>
      <c r="H178" s="327"/>
      <c r="I178" s="327"/>
      <c r="J178" s="327"/>
      <c r="K178" s="331"/>
      <c r="L178" s="331"/>
      <c r="M178" s="327"/>
      <c r="N178" s="327" t="s">
        <v>234</v>
      </c>
      <c r="O178" s="327" t="s">
        <v>234</v>
      </c>
      <c r="P178" s="327" t="s">
        <v>234</v>
      </c>
      <c r="Q178" s="327"/>
      <c r="R178" s="331"/>
      <c r="S178" s="327" t="s">
        <v>234</v>
      </c>
      <c r="T178" s="327" t="s">
        <v>234</v>
      </c>
      <c r="U178" s="327" t="s">
        <v>234</v>
      </c>
      <c r="V178" s="327" t="s">
        <v>234</v>
      </c>
      <c r="W178" s="327" t="s">
        <v>234</v>
      </c>
      <c r="X178" s="327"/>
      <c r="Y178" s="327"/>
      <c r="Z178" s="327" t="s">
        <v>234</v>
      </c>
      <c r="AA178" s="327" t="s">
        <v>234</v>
      </c>
      <c r="AB178" s="327" t="s">
        <v>234</v>
      </c>
      <c r="AC178" s="327" t="s">
        <v>234</v>
      </c>
      <c r="AD178" s="327" t="s">
        <v>234</v>
      </c>
      <c r="AE178" s="327"/>
      <c r="AF178" s="327"/>
      <c r="AG178" s="327" t="s">
        <v>234</v>
      </c>
      <c r="AH178" s="327" t="s">
        <v>234</v>
      </c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</row>
    <row r="179" spans="2:68" ht="8.25" customHeight="1" x14ac:dyDescent="0.15">
      <c r="B179" s="385"/>
      <c r="C179" s="354"/>
      <c r="D179" s="245"/>
      <c r="E179" s="322"/>
      <c r="F179" s="245"/>
      <c r="G179" s="245"/>
      <c r="H179" s="245"/>
      <c r="I179" s="245"/>
      <c r="J179" s="245"/>
      <c r="K179" s="322"/>
      <c r="L179" s="322"/>
      <c r="M179" s="386"/>
      <c r="N179" s="245"/>
      <c r="O179" s="245"/>
      <c r="P179" s="245"/>
      <c r="Q179" s="245"/>
      <c r="R179" s="322"/>
      <c r="S179" s="322"/>
      <c r="T179" s="245"/>
      <c r="U179" s="245"/>
      <c r="V179" s="245"/>
      <c r="W179" s="245"/>
      <c r="X179" s="245"/>
      <c r="Y179" s="245"/>
      <c r="Z179" s="245"/>
      <c r="AA179" s="245"/>
      <c r="AB179" s="245"/>
      <c r="AC179" s="245"/>
      <c r="AD179" s="245"/>
      <c r="AE179" s="245"/>
      <c r="AF179" s="245"/>
      <c r="AG179" s="245"/>
      <c r="AH179" s="245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</row>
    <row r="180" spans="2:68" ht="13.5" customHeight="1" x14ac:dyDescent="0.15">
      <c r="B180" s="363" t="s">
        <v>235</v>
      </c>
      <c r="C180" s="20" t="s">
        <v>2</v>
      </c>
      <c r="D180" s="364">
        <v>1</v>
      </c>
      <c r="E180" s="365">
        <v>2</v>
      </c>
      <c r="F180" s="365">
        <v>3</v>
      </c>
      <c r="G180" s="365">
        <v>4</v>
      </c>
      <c r="H180" s="365">
        <v>5</v>
      </c>
      <c r="I180" s="365">
        <v>6</v>
      </c>
      <c r="J180" s="365">
        <v>7</v>
      </c>
      <c r="K180" s="365">
        <v>8</v>
      </c>
      <c r="L180" s="365">
        <v>9</v>
      </c>
      <c r="M180" s="365">
        <v>10</v>
      </c>
      <c r="N180" s="365">
        <v>11</v>
      </c>
      <c r="O180" s="365">
        <v>12</v>
      </c>
      <c r="P180" s="365">
        <v>13</v>
      </c>
      <c r="Q180" s="365">
        <v>14</v>
      </c>
      <c r="R180" s="365">
        <v>15</v>
      </c>
      <c r="S180" s="365">
        <v>16</v>
      </c>
      <c r="T180" s="365">
        <v>17</v>
      </c>
      <c r="U180" s="365">
        <v>18</v>
      </c>
      <c r="V180" s="365">
        <v>19</v>
      </c>
      <c r="W180" s="365">
        <v>20</v>
      </c>
      <c r="X180" s="365">
        <v>21</v>
      </c>
      <c r="Y180" s="365">
        <v>22</v>
      </c>
      <c r="Z180" s="365">
        <v>23</v>
      </c>
      <c r="AA180" s="365">
        <v>24</v>
      </c>
      <c r="AB180" s="365">
        <v>25</v>
      </c>
      <c r="AC180" s="365">
        <v>26</v>
      </c>
      <c r="AD180" s="365">
        <v>27</v>
      </c>
      <c r="AE180" s="365">
        <v>28</v>
      </c>
      <c r="AF180" s="365">
        <v>29</v>
      </c>
      <c r="AG180" s="365"/>
      <c r="AH180" s="366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</row>
    <row r="181" spans="2:68" ht="13.5" customHeight="1" x14ac:dyDescent="0.15">
      <c r="B181" s="367"/>
      <c r="C181" s="20" t="s">
        <v>10</v>
      </c>
      <c r="D181" s="365" t="s">
        <v>236</v>
      </c>
      <c r="E181" s="365" t="s">
        <v>237</v>
      </c>
      <c r="F181" s="365" t="s">
        <v>222</v>
      </c>
      <c r="G181" s="365" t="s">
        <v>223</v>
      </c>
      <c r="H181" s="365" t="s">
        <v>224</v>
      </c>
      <c r="I181" s="365" t="s">
        <v>225</v>
      </c>
      <c r="J181" s="365" t="s">
        <v>219</v>
      </c>
      <c r="K181" s="365" t="s">
        <v>220</v>
      </c>
      <c r="L181" s="365" t="s">
        <v>221</v>
      </c>
      <c r="M181" s="365" t="s">
        <v>222</v>
      </c>
      <c r="N181" s="365" t="s">
        <v>223</v>
      </c>
      <c r="O181" s="365" t="s">
        <v>224</v>
      </c>
      <c r="P181" s="365" t="s">
        <v>225</v>
      </c>
      <c r="Q181" s="365" t="s">
        <v>219</v>
      </c>
      <c r="R181" s="365" t="s">
        <v>220</v>
      </c>
      <c r="S181" s="365" t="s">
        <v>221</v>
      </c>
      <c r="T181" s="365" t="s">
        <v>222</v>
      </c>
      <c r="U181" s="365" t="s">
        <v>223</v>
      </c>
      <c r="V181" s="365" t="s">
        <v>224</v>
      </c>
      <c r="W181" s="365" t="s">
        <v>225</v>
      </c>
      <c r="X181" s="365" t="s">
        <v>219</v>
      </c>
      <c r="Y181" s="365" t="s">
        <v>220</v>
      </c>
      <c r="Z181" s="365" t="s">
        <v>221</v>
      </c>
      <c r="AA181" s="365" t="s">
        <v>222</v>
      </c>
      <c r="AB181" s="365" t="s">
        <v>223</v>
      </c>
      <c r="AC181" s="365" t="s">
        <v>224</v>
      </c>
      <c r="AD181" s="365" t="s">
        <v>225</v>
      </c>
      <c r="AE181" s="365" t="s">
        <v>219</v>
      </c>
      <c r="AF181" s="365" t="s">
        <v>236</v>
      </c>
      <c r="AG181" s="387"/>
      <c r="AH181" s="366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</row>
    <row r="182" spans="2:68" ht="13.5" customHeight="1" x14ac:dyDescent="0.15">
      <c r="B182" s="367"/>
      <c r="C182" s="33"/>
      <c r="D182" s="249" t="s">
        <v>230</v>
      </c>
      <c r="E182" s="249" t="s">
        <v>230</v>
      </c>
      <c r="F182" s="249" t="s">
        <v>238</v>
      </c>
      <c r="G182" s="249"/>
      <c r="H182" s="388"/>
      <c r="I182" s="249" t="s">
        <v>238</v>
      </c>
      <c r="J182" s="249" t="s">
        <v>238</v>
      </c>
      <c r="K182" s="249" t="s">
        <v>238</v>
      </c>
      <c r="L182" s="249" t="s">
        <v>238</v>
      </c>
      <c r="M182" s="249" t="s">
        <v>239</v>
      </c>
      <c r="N182" s="249"/>
      <c r="O182" s="249"/>
      <c r="P182" s="249" t="s">
        <v>240</v>
      </c>
      <c r="Q182" s="249" t="s">
        <v>240</v>
      </c>
      <c r="R182" s="249" t="s">
        <v>240</v>
      </c>
      <c r="S182" s="249" t="s">
        <v>240</v>
      </c>
      <c r="T182" s="249" t="s">
        <v>240</v>
      </c>
      <c r="U182" s="249"/>
      <c r="V182" s="249"/>
      <c r="W182" s="249" t="s">
        <v>241</v>
      </c>
      <c r="X182" s="249" t="s">
        <v>241</v>
      </c>
      <c r="Y182" s="249" t="s">
        <v>241</v>
      </c>
      <c r="Z182" s="249" t="s">
        <v>241</v>
      </c>
      <c r="AA182" s="249" t="s">
        <v>241</v>
      </c>
      <c r="AB182" s="249"/>
      <c r="AC182" s="249"/>
      <c r="AD182" s="249" t="s">
        <v>242</v>
      </c>
      <c r="AE182" s="249" t="s">
        <v>242</v>
      </c>
      <c r="AF182" s="249" t="s">
        <v>242</v>
      </c>
      <c r="AG182" s="389"/>
      <c r="AH182" s="390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</row>
    <row r="183" spans="2:68" ht="13.5" customHeight="1" x14ac:dyDescent="0.15">
      <c r="B183" s="367"/>
      <c r="C183" s="33"/>
      <c r="D183" s="252"/>
      <c r="E183" s="252"/>
      <c r="F183" s="252"/>
      <c r="G183" s="252"/>
      <c r="H183" s="391"/>
      <c r="I183" s="252"/>
      <c r="J183" s="252"/>
      <c r="K183" s="252"/>
      <c r="L183" s="252"/>
      <c r="M183" s="252"/>
      <c r="N183" s="252"/>
      <c r="O183" s="252"/>
      <c r="P183" s="252"/>
      <c r="Q183" s="252"/>
      <c r="R183" s="252"/>
      <c r="S183" s="252"/>
      <c r="T183" s="252"/>
      <c r="U183" s="252"/>
      <c r="V183" s="252"/>
      <c r="W183" s="252"/>
      <c r="X183" s="252"/>
      <c r="Y183" s="252"/>
      <c r="Z183" s="252"/>
      <c r="AA183" s="252"/>
      <c r="AB183" s="252"/>
      <c r="AC183" s="252"/>
      <c r="AD183" s="252"/>
      <c r="AE183" s="252"/>
      <c r="AF183" s="252"/>
      <c r="AG183" s="392"/>
      <c r="AH183" s="393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</row>
    <row r="184" spans="2:68" x14ac:dyDescent="0.15">
      <c r="B184" s="367"/>
      <c r="C184" s="33" t="s">
        <v>16</v>
      </c>
      <c r="D184" s="252"/>
      <c r="E184" s="252"/>
      <c r="F184" s="252"/>
      <c r="G184" s="252"/>
      <c r="H184" s="391"/>
      <c r="I184" s="252"/>
      <c r="J184" s="252"/>
      <c r="K184" s="252"/>
      <c r="L184" s="252"/>
      <c r="M184" s="252"/>
      <c r="N184" s="252"/>
      <c r="O184" s="252"/>
      <c r="P184" s="252"/>
      <c r="Q184" s="252"/>
      <c r="R184" s="252"/>
      <c r="S184" s="252"/>
      <c r="T184" s="252"/>
      <c r="U184" s="252"/>
      <c r="V184" s="252"/>
      <c r="W184" s="252"/>
      <c r="X184" s="252"/>
      <c r="Y184" s="252"/>
      <c r="Z184" s="252"/>
      <c r="AA184" s="252"/>
      <c r="AB184" s="252"/>
      <c r="AC184" s="252"/>
      <c r="AD184" s="252"/>
      <c r="AE184" s="252"/>
      <c r="AF184" s="252"/>
      <c r="AG184" s="392"/>
      <c r="AH184" s="393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</row>
    <row r="185" spans="2:68" x14ac:dyDescent="0.15">
      <c r="B185" s="367"/>
      <c r="C185" s="33"/>
      <c r="D185" s="252"/>
      <c r="E185" s="252"/>
      <c r="F185" s="252"/>
      <c r="G185" s="252"/>
      <c r="H185" s="391"/>
      <c r="I185" s="252"/>
      <c r="J185" s="252"/>
      <c r="K185" s="252"/>
      <c r="L185" s="252"/>
      <c r="M185" s="252"/>
      <c r="N185" s="252"/>
      <c r="O185" s="252"/>
      <c r="P185" s="252"/>
      <c r="Q185" s="252"/>
      <c r="R185" s="252"/>
      <c r="S185" s="252"/>
      <c r="T185" s="252"/>
      <c r="U185" s="252"/>
      <c r="V185" s="252"/>
      <c r="W185" s="252"/>
      <c r="X185" s="252"/>
      <c r="Y185" s="252"/>
      <c r="Z185" s="252"/>
      <c r="AA185" s="252"/>
      <c r="AB185" s="252"/>
      <c r="AC185" s="252"/>
      <c r="AD185" s="252"/>
      <c r="AE185" s="252"/>
      <c r="AF185" s="252"/>
      <c r="AG185" s="392"/>
      <c r="AH185" s="393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</row>
    <row r="186" spans="2:68" x14ac:dyDescent="0.15">
      <c r="B186" s="367"/>
      <c r="C186" s="33" t="s">
        <v>27</v>
      </c>
      <c r="D186" s="252"/>
      <c r="E186" s="252"/>
      <c r="F186" s="252"/>
      <c r="G186" s="252"/>
      <c r="H186" s="391"/>
      <c r="I186" s="252"/>
      <c r="J186" s="252"/>
      <c r="K186" s="252"/>
      <c r="L186" s="252"/>
      <c r="M186" s="252"/>
      <c r="N186" s="252"/>
      <c r="O186" s="252"/>
      <c r="P186" s="252"/>
      <c r="Q186" s="252"/>
      <c r="R186" s="252"/>
      <c r="S186" s="252"/>
      <c r="T186" s="252"/>
      <c r="U186" s="252"/>
      <c r="V186" s="252"/>
      <c r="W186" s="252"/>
      <c r="X186" s="252"/>
      <c r="Y186" s="252"/>
      <c r="Z186" s="252"/>
      <c r="AA186" s="252"/>
      <c r="AB186" s="252"/>
      <c r="AC186" s="252"/>
      <c r="AD186" s="252"/>
      <c r="AE186" s="252"/>
      <c r="AF186" s="252"/>
      <c r="AG186" s="392"/>
      <c r="AH186" s="393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</row>
    <row r="187" spans="2:68" x14ac:dyDescent="0.15">
      <c r="B187" s="367"/>
      <c r="C187" s="33"/>
      <c r="D187" s="252"/>
      <c r="E187" s="252"/>
      <c r="F187" s="252"/>
      <c r="G187" s="252"/>
      <c r="H187" s="391"/>
      <c r="I187" s="252"/>
      <c r="J187" s="252"/>
      <c r="K187" s="252"/>
      <c r="L187" s="252"/>
      <c r="M187" s="252"/>
      <c r="N187" s="252"/>
      <c r="O187" s="252"/>
      <c r="P187" s="252"/>
      <c r="Q187" s="252"/>
      <c r="R187" s="252"/>
      <c r="S187" s="252"/>
      <c r="T187" s="252"/>
      <c r="U187" s="252"/>
      <c r="V187" s="252"/>
      <c r="W187" s="252"/>
      <c r="X187" s="252"/>
      <c r="Y187" s="252"/>
      <c r="Z187" s="252"/>
      <c r="AA187" s="252"/>
      <c r="AB187" s="252"/>
      <c r="AC187" s="252"/>
      <c r="AD187" s="252"/>
      <c r="AE187" s="252"/>
      <c r="AF187" s="252"/>
      <c r="AG187" s="392"/>
      <c r="AH187" s="393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</row>
    <row r="188" spans="2:68" x14ac:dyDescent="0.15">
      <c r="B188" s="367"/>
      <c r="C188" s="33" t="s">
        <v>29</v>
      </c>
      <c r="D188" s="252"/>
      <c r="E188" s="252"/>
      <c r="F188" s="252"/>
      <c r="G188" s="252"/>
      <c r="H188" s="391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  <c r="S188" s="252"/>
      <c r="T188" s="252"/>
      <c r="U188" s="252"/>
      <c r="V188" s="252"/>
      <c r="W188" s="252"/>
      <c r="X188" s="252"/>
      <c r="Y188" s="252"/>
      <c r="Z188" s="252"/>
      <c r="AA188" s="252"/>
      <c r="AB188" s="252"/>
      <c r="AC188" s="252"/>
      <c r="AD188" s="252"/>
      <c r="AE188" s="252"/>
      <c r="AF188" s="252"/>
      <c r="AG188" s="392"/>
      <c r="AH188" s="393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</row>
    <row r="189" spans="2:68" x14ac:dyDescent="0.15">
      <c r="B189" s="367"/>
      <c r="C189" s="33"/>
      <c r="D189" s="252"/>
      <c r="E189" s="252"/>
      <c r="F189" s="252"/>
      <c r="G189" s="252"/>
      <c r="H189" s="391"/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  <c r="S189" s="252"/>
      <c r="T189" s="252"/>
      <c r="U189" s="252"/>
      <c r="V189" s="252"/>
      <c r="W189" s="252"/>
      <c r="X189" s="252"/>
      <c r="Y189" s="252"/>
      <c r="Z189" s="252"/>
      <c r="AA189" s="252"/>
      <c r="AB189" s="252"/>
      <c r="AC189" s="252"/>
      <c r="AD189" s="252"/>
      <c r="AE189" s="252"/>
      <c r="AF189" s="252"/>
      <c r="AG189" s="392"/>
      <c r="AH189" s="393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</row>
    <row r="190" spans="2:68" x14ac:dyDescent="0.15">
      <c r="B190" s="367"/>
      <c r="C190" s="33" t="s">
        <v>30</v>
      </c>
      <c r="D190" s="252"/>
      <c r="E190" s="252"/>
      <c r="F190" s="252"/>
      <c r="G190" s="252"/>
      <c r="H190" s="391"/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252"/>
      <c r="Y190" s="252"/>
      <c r="Z190" s="252"/>
      <c r="AA190" s="252"/>
      <c r="AB190" s="252"/>
      <c r="AC190" s="252"/>
      <c r="AD190" s="252"/>
      <c r="AE190" s="252"/>
      <c r="AF190" s="252"/>
      <c r="AG190" s="392"/>
      <c r="AH190" s="393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</row>
    <row r="191" spans="2:68" x14ac:dyDescent="0.15">
      <c r="B191" s="367"/>
      <c r="C191" s="33"/>
      <c r="D191" s="252"/>
      <c r="E191" s="252"/>
      <c r="F191" s="252"/>
      <c r="G191" s="252"/>
      <c r="H191" s="391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  <c r="S191" s="252"/>
      <c r="T191" s="252"/>
      <c r="U191" s="252"/>
      <c r="V191" s="252"/>
      <c r="W191" s="252"/>
      <c r="X191" s="252"/>
      <c r="Y191" s="252"/>
      <c r="Z191" s="252"/>
      <c r="AA191" s="252"/>
      <c r="AB191" s="252"/>
      <c r="AC191" s="252"/>
      <c r="AD191" s="252"/>
      <c r="AE191" s="252"/>
      <c r="AF191" s="252"/>
      <c r="AG191" s="392"/>
      <c r="AH191" s="393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</row>
    <row r="192" spans="2:68" x14ac:dyDescent="0.15">
      <c r="B192" s="367"/>
      <c r="C192" s="33"/>
      <c r="D192" s="252"/>
      <c r="E192" s="252"/>
      <c r="F192" s="252"/>
      <c r="G192" s="252"/>
      <c r="H192" s="391"/>
      <c r="I192" s="256"/>
      <c r="J192" s="256"/>
      <c r="K192" s="256"/>
      <c r="L192" s="256"/>
      <c r="M192" s="252"/>
      <c r="N192" s="252"/>
      <c r="O192" s="252"/>
      <c r="P192" s="256"/>
      <c r="Q192" s="256"/>
      <c r="R192" s="256"/>
      <c r="S192" s="256"/>
      <c r="T192" s="256"/>
      <c r="U192" s="252"/>
      <c r="V192" s="252"/>
      <c r="W192" s="256"/>
      <c r="X192" s="256"/>
      <c r="Y192" s="256"/>
      <c r="Z192" s="256"/>
      <c r="AA192" s="256"/>
      <c r="AB192" s="252"/>
      <c r="AC192" s="252"/>
      <c r="AD192" s="252"/>
      <c r="AE192" s="252"/>
      <c r="AF192" s="252"/>
      <c r="AG192" s="392"/>
      <c r="AH192" s="393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</row>
    <row r="193" spans="2:68" ht="15" x14ac:dyDescent="0.15">
      <c r="B193" s="367"/>
      <c r="C193" s="115" t="s">
        <v>31</v>
      </c>
      <c r="D193" s="374"/>
      <c r="E193" s="375"/>
      <c r="F193" s="377"/>
      <c r="G193" s="376"/>
      <c r="H193" s="376"/>
      <c r="I193" s="377"/>
      <c r="J193" s="376"/>
      <c r="K193" s="376"/>
      <c r="L193" s="376" t="s">
        <v>243</v>
      </c>
      <c r="M193" s="376"/>
      <c r="N193" s="376"/>
      <c r="O193" s="376"/>
      <c r="P193" s="377"/>
      <c r="Q193" s="377"/>
      <c r="R193" s="376"/>
      <c r="S193" s="376"/>
      <c r="T193" s="376"/>
      <c r="U193" s="377"/>
      <c r="V193" s="377"/>
      <c r="W193" s="376"/>
      <c r="X193" s="377"/>
      <c r="Y193" s="376"/>
      <c r="Z193" s="376"/>
      <c r="AA193" s="376"/>
      <c r="AB193" s="376"/>
      <c r="AC193" s="377"/>
      <c r="AD193" s="376"/>
      <c r="AE193" s="376"/>
      <c r="AF193" s="375"/>
      <c r="AG193" s="376"/>
      <c r="AH193" s="394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</row>
    <row r="194" spans="2:68" ht="15" x14ac:dyDescent="0.15">
      <c r="B194" s="367"/>
      <c r="C194" s="95" t="s">
        <v>33</v>
      </c>
      <c r="D194" s="370" t="s">
        <v>243</v>
      </c>
      <c r="E194" s="379" t="s">
        <v>243</v>
      </c>
      <c r="F194" s="379" t="s">
        <v>243</v>
      </c>
      <c r="G194" s="379"/>
      <c r="H194" s="379"/>
      <c r="I194" s="379" t="s">
        <v>243</v>
      </c>
      <c r="J194" s="379" t="s">
        <v>243</v>
      </c>
      <c r="K194" s="379" t="s">
        <v>243</v>
      </c>
      <c r="L194" s="379" t="s">
        <v>243</v>
      </c>
      <c r="M194" s="379"/>
      <c r="N194" s="379"/>
      <c r="O194" s="379"/>
      <c r="P194" s="379" t="s">
        <v>243</v>
      </c>
      <c r="Q194" s="379" t="s">
        <v>243</v>
      </c>
      <c r="R194" s="379" t="s">
        <v>243</v>
      </c>
      <c r="S194" s="379" t="s">
        <v>243</v>
      </c>
      <c r="T194" s="379" t="s">
        <v>243</v>
      </c>
      <c r="U194" s="379"/>
      <c r="V194" s="379"/>
      <c r="W194" s="379" t="s">
        <v>244</v>
      </c>
      <c r="X194" s="379" t="s">
        <v>244</v>
      </c>
      <c r="Y194" s="379" t="s">
        <v>244</v>
      </c>
      <c r="Z194" s="379" t="s">
        <v>244</v>
      </c>
      <c r="AA194" s="379" t="s">
        <v>244</v>
      </c>
      <c r="AB194" s="379"/>
      <c r="AC194" s="379"/>
      <c r="AD194" s="379" t="s">
        <v>243</v>
      </c>
      <c r="AE194" s="379" t="s">
        <v>243</v>
      </c>
      <c r="AF194" s="379" t="s">
        <v>243</v>
      </c>
      <c r="AG194" s="379"/>
      <c r="AH194" s="395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</row>
    <row r="195" spans="2:68" ht="15" x14ac:dyDescent="0.15">
      <c r="B195" s="367"/>
      <c r="C195" s="104" t="s">
        <v>41</v>
      </c>
      <c r="D195" s="396" t="s">
        <v>245</v>
      </c>
      <c r="E195" s="382" t="s">
        <v>245</v>
      </c>
      <c r="F195" s="382" t="s">
        <v>245</v>
      </c>
      <c r="G195" s="382"/>
      <c r="H195" s="382"/>
      <c r="I195" s="382" t="s">
        <v>245</v>
      </c>
      <c r="J195" s="382" t="s">
        <v>245</v>
      </c>
      <c r="K195" s="382" t="s">
        <v>245</v>
      </c>
      <c r="L195" s="382" t="s">
        <v>245</v>
      </c>
      <c r="M195" s="382"/>
      <c r="N195" s="382"/>
      <c r="O195" s="382"/>
      <c r="P195" s="381" t="s">
        <v>245</v>
      </c>
      <c r="Q195" s="381" t="s">
        <v>245</v>
      </c>
      <c r="R195" s="381" t="s">
        <v>245</v>
      </c>
      <c r="S195" s="381" t="s">
        <v>245</v>
      </c>
      <c r="T195" s="381" t="s">
        <v>245</v>
      </c>
      <c r="U195" s="381"/>
      <c r="V195" s="382"/>
      <c r="W195" s="382" t="s">
        <v>246</v>
      </c>
      <c r="X195" s="382" t="s">
        <v>246</v>
      </c>
      <c r="Y195" s="382" t="s">
        <v>246</v>
      </c>
      <c r="Z195" s="382" t="s">
        <v>246</v>
      </c>
      <c r="AA195" s="382" t="s">
        <v>246</v>
      </c>
      <c r="AB195" s="382"/>
      <c r="AC195" s="382"/>
      <c r="AD195" s="382" t="s">
        <v>245</v>
      </c>
      <c r="AE195" s="382" t="s">
        <v>245</v>
      </c>
      <c r="AF195" s="382" t="s">
        <v>245</v>
      </c>
      <c r="AG195" s="397"/>
      <c r="AH195" s="39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</row>
    <row r="196" spans="2:68" x14ac:dyDescent="0.15">
      <c r="B196" s="383"/>
      <c r="C196" s="240" t="s">
        <v>42</v>
      </c>
      <c r="D196" s="384" t="s">
        <v>234</v>
      </c>
      <c r="E196" s="327" t="s">
        <v>234</v>
      </c>
      <c r="F196" s="327" t="s">
        <v>234</v>
      </c>
      <c r="G196" s="327"/>
      <c r="H196" s="399"/>
      <c r="I196" s="327" t="s">
        <v>234</v>
      </c>
      <c r="J196" s="327" t="s">
        <v>234</v>
      </c>
      <c r="K196" s="327" t="s">
        <v>234</v>
      </c>
      <c r="L196" s="327" t="s">
        <v>234</v>
      </c>
      <c r="M196" s="327"/>
      <c r="N196" s="327"/>
      <c r="O196" s="327"/>
      <c r="P196" s="327" t="s">
        <v>234</v>
      </c>
      <c r="Q196" s="327" t="s">
        <v>234</v>
      </c>
      <c r="R196" s="327" t="s">
        <v>234</v>
      </c>
      <c r="S196" s="327" t="s">
        <v>234</v>
      </c>
      <c r="T196" s="327" t="s">
        <v>234</v>
      </c>
      <c r="U196" s="327"/>
      <c r="V196" s="327"/>
      <c r="W196" s="327" t="s">
        <v>234</v>
      </c>
      <c r="X196" s="327" t="s">
        <v>234</v>
      </c>
      <c r="Y196" s="327" t="s">
        <v>234</v>
      </c>
      <c r="Z196" s="327" t="s">
        <v>234</v>
      </c>
      <c r="AA196" s="327" t="s">
        <v>234</v>
      </c>
      <c r="AB196" s="327"/>
      <c r="AC196" s="327"/>
      <c r="AD196" s="327" t="s">
        <v>234</v>
      </c>
      <c r="AE196" s="327" t="s">
        <v>234</v>
      </c>
      <c r="AF196" s="327" t="s">
        <v>234</v>
      </c>
      <c r="AG196" s="327"/>
      <c r="AH196" s="400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</row>
    <row r="197" spans="2:68" ht="7.5" customHeight="1" x14ac:dyDescent="0.15">
      <c r="B197" s="385"/>
      <c r="C197" s="354"/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245"/>
      <c r="S197" s="245"/>
      <c r="T197" s="245"/>
      <c r="U197" s="245"/>
      <c r="V197" s="245"/>
      <c r="W197" s="245"/>
      <c r="X197" s="245"/>
      <c r="Y197" s="245"/>
      <c r="Z197" s="245"/>
      <c r="AA197" s="245"/>
      <c r="AB197" s="245"/>
      <c r="AC197" s="245"/>
      <c r="AD197" s="245"/>
      <c r="AE197" s="245"/>
      <c r="AF197" s="245"/>
      <c r="AG197" s="245"/>
      <c r="AH197" s="245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</row>
    <row r="198" spans="2:68" ht="13.5" customHeight="1" x14ac:dyDescent="0.15">
      <c r="B198" s="363" t="s">
        <v>247</v>
      </c>
      <c r="C198" s="20" t="s">
        <v>2</v>
      </c>
      <c r="D198" s="364">
        <v>1</v>
      </c>
      <c r="E198" s="365">
        <v>2</v>
      </c>
      <c r="F198" s="365">
        <v>3</v>
      </c>
      <c r="G198" s="365">
        <v>4</v>
      </c>
      <c r="H198" s="365">
        <v>5</v>
      </c>
      <c r="I198" s="365">
        <v>6</v>
      </c>
      <c r="J198" s="365">
        <v>7</v>
      </c>
      <c r="K198" s="365">
        <v>8</v>
      </c>
      <c r="L198" s="365">
        <v>9</v>
      </c>
      <c r="M198" s="365">
        <v>10</v>
      </c>
      <c r="N198" s="365">
        <v>11</v>
      </c>
      <c r="O198" s="365">
        <v>12</v>
      </c>
      <c r="P198" s="365">
        <v>13</v>
      </c>
      <c r="Q198" s="365">
        <v>14</v>
      </c>
      <c r="R198" s="365">
        <v>15</v>
      </c>
      <c r="S198" s="365">
        <v>16</v>
      </c>
      <c r="T198" s="365">
        <v>17</v>
      </c>
      <c r="U198" s="365">
        <v>18</v>
      </c>
      <c r="V198" s="365">
        <v>19</v>
      </c>
      <c r="W198" s="365">
        <v>20</v>
      </c>
      <c r="X198" s="365">
        <v>21</v>
      </c>
      <c r="Y198" s="365">
        <v>22</v>
      </c>
      <c r="Z198" s="365">
        <v>23</v>
      </c>
      <c r="AA198" s="365">
        <v>24</v>
      </c>
      <c r="AB198" s="365">
        <v>25</v>
      </c>
      <c r="AC198" s="365">
        <v>26</v>
      </c>
      <c r="AD198" s="365">
        <v>27</v>
      </c>
      <c r="AE198" s="365">
        <v>28</v>
      </c>
      <c r="AF198" s="365">
        <v>29</v>
      </c>
      <c r="AG198" s="365">
        <v>30</v>
      </c>
      <c r="AH198" s="366">
        <v>31</v>
      </c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</row>
    <row r="199" spans="2:68" x14ac:dyDescent="0.15">
      <c r="B199" s="367"/>
      <c r="C199" s="20" t="s">
        <v>10</v>
      </c>
      <c r="D199" s="365" t="s">
        <v>237</v>
      </c>
      <c r="E199" s="365" t="s">
        <v>248</v>
      </c>
      <c r="F199" s="365" t="s">
        <v>223</v>
      </c>
      <c r="G199" s="365" t="s">
        <v>224</v>
      </c>
      <c r="H199" s="365" t="s">
        <v>225</v>
      </c>
      <c r="I199" s="365" t="s">
        <v>219</v>
      </c>
      <c r="J199" s="365" t="s">
        <v>220</v>
      </c>
      <c r="K199" s="365" t="s">
        <v>221</v>
      </c>
      <c r="L199" s="365" t="s">
        <v>222</v>
      </c>
      <c r="M199" s="365" t="s">
        <v>223</v>
      </c>
      <c r="N199" s="365" t="s">
        <v>224</v>
      </c>
      <c r="O199" s="365" t="s">
        <v>225</v>
      </c>
      <c r="P199" s="365" t="s">
        <v>219</v>
      </c>
      <c r="Q199" s="365" t="s">
        <v>220</v>
      </c>
      <c r="R199" s="365" t="s">
        <v>221</v>
      </c>
      <c r="S199" s="365" t="s">
        <v>222</v>
      </c>
      <c r="T199" s="365" t="s">
        <v>223</v>
      </c>
      <c r="U199" s="365" t="s">
        <v>224</v>
      </c>
      <c r="V199" s="365" t="s">
        <v>225</v>
      </c>
      <c r="W199" s="365" t="s">
        <v>219</v>
      </c>
      <c r="X199" s="365" t="s">
        <v>220</v>
      </c>
      <c r="Y199" s="365" t="s">
        <v>221</v>
      </c>
      <c r="Z199" s="365" t="s">
        <v>222</v>
      </c>
      <c r="AA199" s="365" t="s">
        <v>223</v>
      </c>
      <c r="AB199" s="365" t="s">
        <v>224</v>
      </c>
      <c r="AC199" s="365" t="s">
        <v>225</v>
      </c>
      <c r="AD199" s="365" t="s">
        <v>219</v>
      </c>
      <c r="AE199" s="365" t="s">
        <v>220</v>
      </c>
      <c r="AF199" s="365" t="s">
        <v>221</v>
      </c>
      <c r="AG199" s="365" t="s">
        <v>222</v>
      </c>
      <c r="AH199" s="365" t="s">
        <v>223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</row>
    <row r="200" spans="2:68" ht="13.5" customHeight="1" x14ac:dyDescent="0.15">
      <c r="B200" s="367"/>
      <c r="C200" s="33"/>
      <c r="D200" s="401" t="s">
        <v>249</v>
      </c>
      <c r="E200" s="249" t="s">
        <v>250</v>
      </c>
      <c r="F200" s="249"/>
      <c r="G200" s="249"/>
      <c r="H200" s="249" t="s">
        <v>242</v>
      </c>
      <c r="I200" s="249" t="s">
        <v>242</v>
      </c>
      <c r="J200" s="249" t="s">
        <v>251</v>
      </c>
      <c r="K200" s="249" t="s">
        <v>251</v>
      </c>
      <c r="L200" s="249" t="s">
        <v>252</v>
      </c>
      <c r="M200" s="249"/>
      <c r="N200" s="249"/>
      <c r="O200" s="249" t="s">
        <v>251</v>
      </c>
      <c r="P200" s="249" t="s">
        <v>251</v>
      </c>
      <c r="Q200" s="249" t="s">
        <v>253</v>
      </c>
      <c r="R200" s="249" t="s">
        <v>253</v>
      </c>
      <c r="S200" s="249" t="s">
        <v>253</v>
      </c>
      <c r="T200" s="249"/>
      <c r="U200" s="249"/>
      <c r="V200" s="249" t="s">
        <v>253</v>
      </c>
      <c r="W200" s="249"/>
      <c r="X200" s="249" t="s">
        <v>254</v>
      </c>
      <c r="Y200" s="249" t="s">
        <v>254</v>
      </c>
      <c r="Z200" s="249" t="s">
        <v>254</v>
      </c>
      <c r="AA200" s="249"/>
      <c r="AB200" s="249"/>
      <c r="AC200" s="249" t="s">
        <v>255</v>
      </c>
      <c r="AD200" s="249" t="s">
        <v>255</v>
      </c>
      <c r="AE200" s="249" t="s">
        <v>256</v>
      </c>
      <c r="AF200" s="249" t="s">
        <v>256</v>
      </c>
      <c r="AG200" s="249" t="s">
        <v>256</v>
      </c>
      <c r="AH200" s="249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</row>
    <row r="201" spans="2:68" x14ac:dyDescent="0.15">
      <c r="B201" s="367"/>
      <c r="C201" s="33"/>
      <c r="D201" s="40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  <c r="R201" s="252"/>
      <c r="S201" s="252"/>
      <c r="T201" s="252"/>
      <c r="U201" s="252"/>
      <c r="V201" s="252"/>
      <c r="W201" s="252"/>
      <c r="X201" s="252"/>
      <c r="Y201" s="252"/>
      <c r="Z201" s="252"/>
      <c r="AA201" s="252"/>
      <c r="AB201" s="252"/>
      <c r="AC201" s="252"/>
      <c r="AD201" s="252"/>
      <c r="AE201" s="252"/>
      <c r="AF201" s="252"/>
      <c r="AG201" s="252"/>
      <c r="AH201" s="252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</row>
    <row r="202" spans="2:68" x14ac:dyDescent="0.15">
      <c r="B202" s="367"/>
      <c r="C202" s="33" t="s">
        <v>16</v>
      </c>
      <c r="D202" s="40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  <c r="R202" s="252"/>
      <c r="S202" s="252"/>
      <c r="T202" s="252"/>
      <c r="U202" s="252"/>
      <c r="V202" s="252"/>
      <c r="W202" s="252"/>
      <c r="X202" s="252"/>
      <c r="Y202" s="252"/>
      <c r="Z202" s="252"/>
      <c r="AA202" s="252"/>
      <c r="AB202" s="252"/>
      <c r="AC202" s="252"/>
      <c r="AD202" s="252"/>
      <c r="AE202" s="252"/>
      <c r="AF202" s="252"/>
      <c r="AG202" s="252"/>
      <c r="AH202" s="252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</row>
    <row r="203" spans="2:68" x14ac:dyDescent="0.15">
      <c r="B203" s="367"/>
      <c r="C203" s="33"/>
      <c r="D203" s="40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  <c r="R203" s="252"/>
      <c r="S203" s="252"/>
      <c r="T203" s="252"/>
      <c r="U203" s="252"/>
      <c r="V203" s="252"/>
      <c r="W203" s="252"/>
      <c r="X203" s="252"/>
      <c r="Y203" s="252"/>
      <c r="Z203" s="252"/>
      <c r="AA203" s="252"/>
      <c r="AB203" s="252"/>
      <c r="AC203" s="252"/>
      <c r="AD203" s="252"/>
      <c r="AE203" s="252"/>
      <c r="AF203" s="252"/>
      <c r="AG203" s="252"/>
      <c r="AH203" s="252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</row>
    <row r="204" spans="2:68" x14ac:dyDescent="0.15">
      <c r="B204" s="367"/>
      <c r="C204" s="33" t="s">
        <v>27</v>
      </c>
      <c r="D204" s="40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  <c r="R204" s="252"/>
      <c r="S204" s="252"/>
      <c r="T204" s="252"/>
      <c r="U204" s="252"/>
      <c r="V204" s="252"/>
      <c r="W204" s="252"/>
      <c r="X204" s="252"/>
      <c r="Y204" s="252"/>
      <c r="Z204" s="252"/>
      <c r="AA204" s="252"/>
      <c r="AB204" s="252"/>
      <c r="AC204" s="252"/>
      <c r="AD204" s="252"/>
      <c r="AE204" s="252"/>
      <c r="AF204" s="252"/>
      <c r="AG204" s="252"/>
      <c r="AH204" s="252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</row>
    <row r="205" spans="2:68" x14ac:dyDescent="0.15">
      <c r="B205" s="367"/>
      <c r="C205" s="33"/>
      <c r="D205" s="40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  <c r="R205" s="252"/>
      <c r="S205" s="252"/>
      <c r="T205" s="252"/>
      <c r="U205" s="252"/>
      <c r="V205" s="252"/>
      <c r="W205" s="252"/>
      <c r="X205" s="252"/>
      <c r="Y205" s="252"/>
      <c r="Z205" s="252"/>
      <c r="AA205" s="252"/>
      <c r="AB205" s="252"/>
      <c r="AC205" s="252"/>
      <c r="AD205" s="252"/>
      <c r="AE205" s="252"/>
      <c r="AF205" s="252"/>
      <c r="AG205" s="252"/>
      <c r="AH205" s="252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</row>
    <row r="206" spans="2:68" x14ac:dyDescent="0.15">
      <c r="B206" s="367"/>
      <c r="C206" s="33" t="s">
        <v>29</v>
      </c>
      <c r="D206" s="40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52"/>
      <c r="S206" s="252"/>
      <c r="T206" s="252"/>
      <c r="U206" s="252"/>
      <c r="V206" s="252"/>
      <c r="W206" s="252"/>
      <c r="X206" s="252"/>
      <c r="Y206" s="252"/>
      <c r="Z206" s="252"/>
      <c r="AA206" s="252"/>
      <c r="AB206" s="252"/>
      <c r="AC206" s="252"/>
      <c r="AD206" s="252"/>
      <c r="AE206" s="252"/>
      <c r="AF206" s="252"/>
      <c r="AG206" s="252"/>
      <c r="AH206" s="252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</row>
    <row r="207" spans="2:68" x14ac:dyDescent="0.15">
      <c r="B207" s="367"/>
      <c r="C207" s="33"/>
      <c r="D207" s="40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  <c r="R207" s="252"/>
      <c r="S207" s="252"/>
      <c r="T207" s="252"/>
      <c r="U207" s="252"/>
      <c r="V207" s="252"/>
      <c r="W207" s="252"/>
      <c r="X207" s="252"/>
      <c r="Y207" s="252"/>
      <c r="Z207" s="252"/>
      <c r="AA207" s="252"/>
      <c r="AB207" s="252"/>
      <c r="AC207" s="252"/>
      <c r="AD207" s="252"/>
      <c r="AE207" s="252"/>
      <c r="AF207" s="252"/>
      <c r="AG207" s="252"/>
      <c r="AH207" s="252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</row>
    <row r="208" spans="2:68" x14ac:dyDescent="0.15">
      <c r="B208" s="367"/>
      <c r="C208" s="33" t="s">
        <v>30</v>
      </c>
      <c r="D208" s="40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  <c r="R208" s="252"/>
      <c r="S208" s="252"/>
      <c r="T208" s="252"/>
      <c r="U208" s="252"/>
      <c r="V208" s="252"/>
      <c r="W208" s="252"/>
      <c r="X208" s="252"/>
      <c r="Y208" s="252"/>
      <c r="Z208" s="252"/>
      <c r="AA208" s="252"/>
      <c r="AB208" s="252"/>
      <c r="AC208" s="252"/>
      <c r="AD208" s="252"/>
      <c r="AE208" s="252"/>
      <c r="AF208" s="252"/>
      <c r="AG208" s="252"/>
      <c r="AH208" s="252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</row>
    <row r="209" spans="2:68" x14ac:dyDescent="0.15">
      <c r="B209" s="367"/>
      <c r="C209" s="33"/>
      <c r="D209" s="40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  <c r="R209" s="252"/>
      <c r="S209" s="252"/>
      <c r="T209" s="252"/>
      <c r="U209" s="252"/>
      <c r="V209" s="252"/>
      <c r="W209" s="252"/>
      <c r="X209" s="252"/>
      <c r="Y209" s="252"/>
      <c r="Z209" s="252"/>
      <c r="AA209" s="252"/>
      <c r="AB209" s="252"/>
      <c r="AC209" s="252"/>
      <c r="AD209" s="252"/>
      <c r="AE209" s="252"/>
      <c r="AF209" s="252"/>
      <c r="AG209" s="252"/>
      <c r="AH209" s="252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</row>
    <row r="210" spans="2:68" x14ac:dyDescent="0.15">
      <c r="B210" s="367"/>
      <c r="C210" s="33"/>
      <c r="D210" s="403"/>
      <c r="E210" s="256"/>
      <c r="F210" s="256"/>
      <c r="G210" s="256"/>
      <c r="H210" s="256"/>
      <c r="I210" s="256"/>
      <c r="J210" s="256"/>
      <c r="K210" s="256"/>
      <c r="L210" s="256"/>
      <c r="M210" s="256"/>
      <c r="N210" s="256"/>
      <c r="O210" s="256"/>
      <c r="P210" s="256"/>
      <c r="Q210" s="256"/>
      <c r="R210" s="256"/>
      <c r="S210" s="256"/>
      <c r="T210" s="256"/>
      <c r="U210" s="256"/>
      <c r="V210" s="256"/>
      <c r="W210" s="256"/>
      <c r="X210" s="256"/>
      <c r="Y210" s="256"/>
      <c r="Z210" s="256"/>
      <c r="AA210" s="256"/>
      <c r="AB210" s="256"/>
      <c r="AC210" s="256"/>
      <c r="AD210" s="256"/>
      <c r="AE210" s="252"/>
      <c r="AF210" s="256"/>
      <c r="AG210" s="256"/>
      <c r="AH210" s="256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</row>
    <row r="211" spans="2:68" ht="15" x14ac:dyDescent="0.15">
      <c r="B211" s="367"/>
      <c r="C211" s="115" t="s">
        <v>31</v>
      </c>
      <c r="D211" s="374"/>
      <c r="E211" s="375"/>
      <c r="F211" s="376"/>
      <c r="G211" s="376"/>
      <c r="H211" s="377"/>
      <c r="I211" s="376"/>
      <c r="J211" s="376"/>
      <c r="K211" s="376" t="s">
        <v>243</v>
      </c>
      <c r="L211" s="376"/>
      <c r="M211" s="376"/>
      <c r="N211" s="376"/>
      <c r="O211" s="376"/>
      <c r="P211" s="376"/>
      <c r="Q211" s="377"/>
      <c r="R211" s="376"/>
      <c r="S211" s="377"/>
      <c r="T211" s="376"/>
      <c r="U211" s="377"/>
      <c r="V211" s="376"/>
      <c r="W211" s="377"/>
      <c r="X211" s="377"/>
      <c r="Y211" s="376"/>
      <c r="Z211" s="376"/>
      <c r="AA211" s="376"/>
      <c r="AB211" s="376"/>
      <c r="AC211" s="376"/>
      <c r="AD211" s="376"/>
      <c r="AE211" s="376"/>
      <c r="AF211" s="375"/>
      <c r="AG211" s="376"/>
      <c r="AH211" s="394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</row>
    <row r="212" spans="2:68" ht="15" x14ac:dyDescent="0.15">
      <c r="B212" s="367"/>
      <c r="C212" s="95" t="s">
        <v>33</v>
      </c>
      <c r="D212" s="379" t="s">
        <v>257</v>
      </c>
      <c r="E212" s="379" t="s">
        <v>257</v>
      </c>
      <c r="F212" s="379"/>
      <c r="G212" s="379"/>
      <c r="H212" s="379" t="s">
        <v>243</v>
      </c>
      <c r="I212" s="379" t="s">
        <v>258</v>
      </c>
      <c r="J212" s="379" t="s">
        <v>258</v>
      </c>
      <c r="K212" s="379" t="s">
        <v>258</v>
      </c>
      <c r="L212" s="379"/>
      <c r="M212" s="379"/>
      <c r="N212" s="379"/>
      <c r="O212" s="379" t="s">
        <v>259</v>
      </c>
      <c r="P212" s="379" t="s">
        <v>259</v>
      </c>
      <c r="Q212" s="379" t="s">
        <v>259</v>
      </c>
      <c r="R212" s="379" t="s">
        <v>259</v>
      </c>
      <c r="S212" s="379" t="s">
        <v>259</v>
      </c>
      <c r="T212" s="379"/>
      <c r="U212" s="379"/>
      <c r="V212" s="379" t="s">
        <v>259</v>
      </c>
      <c r="W212" s="379"/>
      <c r="X212" s="379" t="s">
        <v>259</v>
      </c>
      <c r="Y212" s="379" t="s">
        <v>259</v>
      </c>
      <c r="Z212" s="379" t="s">
        <v>259</v>
      </c>
      <c r="AA212" s="379"/>
      <c r="AB212" s="379"/>
      <c r="AC212" s="379" t="s">
        <v>259</v>
      </c>
      <c r="AD212" s="379" t="s">
        <v>259</v>
      </c>
      <c r="AE212" s="379"/>
      <c r="AF212" s="379"/>
      <c r="AG212" s="379"/>
      <c r="AH212" s="395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</row>
    <row r="213" spans="2:68" ht="15" x14ac:dyDescent="0.15">
      <c r="B213" s="367"/>
      <c r="C213" s="104" t="s">
        <v>41</v>
      </c>
      <c r="D213" s="382" t="s">
        <v>260</v>
      </c>
      <c r="E213" s="382" t="s">
        <v>260</v>
      </c>
      <c r="F213" s="382"/>
      <c r="G213" s="382"/>
      <c r="H213" s="382" t="s">
        <v>245</v>
      </c>
      <c r="I213" s="382" t="s">
        <v>261</v>
      </c>
      <c r="J213" s="382" t="s">
        <v>261</v>
      </c>
      <c r="K213" s="382" t="s">
        <v>261</v>
      </c>
      <c r="L213" s="382"/>
      <c r="M213" s="382"/>
      <c r="N213" s="382"/>
      <c r="O213" s="382" t="s">
        <v>262</v>
      </c>
      <c r="P213" s="382" t="s">
        <v>262</v>
      </c>
      <c r="Q213" s="382" t="s">
        <v>262</v>
      </c>
      <c r="R213" s="382" t="s">
        <v>262</v>
      </c>
      <c r="S213" s="382" t="s">
        <v>262</v>
      </c>
      <c r="T213" s="382"/>
      <c r="U213" s="382"/>
      <c r="V213" s="382" t="s">
        <v>262</v>
      </c>
      <c r="W213" s="382"/>
      <c r="X213" s="382" t="s">
        <v>262</v>
      </c>
      <c r="Y213" s="382" t="s">
        <v>262</v>
      </c>
      <c r="Z213" s="382" t="s">
        <v>262</v>
      </c>
      <c r="AA213" s="382"/>
      <c r="AB213" s="382"/>
      <c r="AC213" s="382" t="s">
        <v>262</v>
      </c>
      <c r="AD213" s="382" t="s">
        <v>262</v>
      </c>
      <c r="AE213" s="382"/>
      <c r="AF213" s="382"/>
      <c r="AG213" s="382"/>
      <c r="AH213" s="39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</row>
    <row r="214" spans="2:68" x14ac:dyDescent="0.15">
      <c r="B214" s="383"/>
      <c r="C214" s="240" t="s">
        <v>42</v>
      </c>
      <c r="D214" s="384"/>
      <c r="E214" s="327"/>
      <c r="F214" s="327"/>
      <c r="G214" s="327"/>
      <c r="H214" s="327" t="s">
        <v>234</v>
      </c>
      <c r="I214" s="327" t="s">
        <v>234</v>
      </c>
      <c r="J214" s="327" t="s">
        <v>234</v>
      </c>
      <c r="K214" s="327" t="s">
        <v>234</v>
      </c>
      <c r="L214" s="327"/>
      <c r="M214" s="327"/>
      <c r="N214" s="327"/>
      <c r="O214" s="327" t="s">
        <v>234</v>
      </c>
      <c r="P214" s="327" t="s">
        <v>234</v>
      </c>
      <c r="Q214" s="327" t="s">
        <v>234</v>
      </c>
      <c r="R214" s="327" t="s">
        <v>234</v>
      </c>
      <c r="S214" s="327" t="s">
        <v>234</v>
      </c>
      <c r="T214" s="327"/>
      <c r="U214" s="327"/>
      <c r="V214" s="327" t="s">
        <v>234</v>
      </c>
      <c r="W214" s="327"/>
      <c r="X214" s="327" t="s">
        <v>234</v>
      </c>
      <c r="Y214" s="327" t="s">
        <v>234</v>
      </c>
      <c r="Z214" s="327" t="s">
        <v>234</v>
      </c>
      <c r="AA214" s="327"/>
      <c r="AB214" s="327"/>
      <c r="AC214" s="327" t="s">
        <v>234</v>
      </c>
      <c r="AD214" s="327" t="s">
        <v>234</v>
      </c>
      <c r="AE214" s="327" t="s">
        <v>263</v>
      </c>
      <c r="AF214" s="327" t="s">
        <v>263</v>
      </c>
      <c r="AG214" s="327" t="s">
        <v>264</v>
      </c>
      <c r="AH214" s="327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</row>
    <row r="215" spans="2:68" ht="8.25" customHeight="1" x14ac:dyDescent="0.15"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</row>
    <row r="216" spans="2:68" ht="13.5" customHeight="1" x14ac:dyDescent="0.15">
      <c r="B216" s="363" t="s">
        <v>265</v>
      </c>
      <c r="C216" s="20" t="s">
        <v>2</v>
      </c>
      <c r="D216" s="364">
        <v>1</v>
      </c>
      <c r="E216" s="365">
        <v>2</v>
      </c>
      <c r="F216" s="365">
        <v>3</v>
      </c>
      <c r="G216" s="365">
        <v>4</v>
      </c>
      <c r="H216" s="365">
        <v>5</v>
      </c>
      <c r="I216" s="365">
        <v>6</v>
      </c>
      <c r="J216" s="365">
        <v>7</v>
      </c>
      <c r="K216" s="365">
        <v>8</v>
      </c>
      <c r="L216" s="365">
        <v>9</v>
      </c>
      <c r="M216" s="365">
        <v>10</v>
      </c>
      <c r="N216" s="365">
        <v>11</v>
      </c>
      <c r="O216" s="365">
        <v>12</v>
      </c>
      <c r="P216" s="365">
        <v>13</v>
      </c>
      <c r="Q216" s="365">
        <v>14</v>
      </c>
      <c r="R216" s="365">
        <v>15</v>
      </c>
      <c r="S216" s="365">
        <v>16</v>
      </c>
      <c r="T216" s="365">
        <v>17</v>
      </c>
      <c r="U216" s="365">
        <v>18</v>
      </c>
      <c r="V216" s="365">
        <v>19</v>
      </c>
      <c r="W216" s="365">
        <v>20</v>
      </c>
      <c r="X216" s="365">
        <v>21</v>
      </c>
      <c r="Y216" s="365">
        <v>22</v>
      </c>
      <c r="Z216" s="365">
        <v>23</v>
      </c>
      <c r="AA216" s="365">
        <v>24</v>
      </c>
      <c r="AB216" s="365">
        <v>25</v>
      </c>
      <c r="AC216" s="365">
        <v>26</v>
      </c>
      <c r="AD216" s="365">
        <v>27</v>
      </c>
      <c r="AE216" s="365">
        <v>28</v>
      </c>
      <c r="AF216" s="365">
        <v>29</v>
      </c>
      <c r="AG216" s="365">
        <v>30</v>
      </c>
      <c r="AH216" s="366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</row>
    <row r="217" spans="2:68" ht="13.5" customHeight="1" x14ac:dyDescent="0.15">
      <c r="B217" s="367"/>
      <c r="C217" s="20" t="s">
        <v>10</v>
      </c>
      <c r="D217" s="365" t="s">
        <v>217</v>
      </c>
      <c r="E217" s="365" t="s">
        <v>218</v>
      </c>
      <c r="F217" s="365" t="s">
        <v>219</v>
      </c>
      <c r="G217" s="365" t="s">
        <v>220</v>
      </c>
      <c r="H217" s="365" t="s">
        <v>221</v>
      </c>
      <c r="I217" s="365" t="s">
        <v>222</v>
      </c>
      <c r="J217" s="365" t="s">
        <v>223</v>
      </c>
      <c r="K217" s="365" t="s">
        <v>224</v>
      </c>
      <c r="L217" s="365" t="s">
        <v>218</v>
      </c>
      <c r="M217" s="365" t="s">
        <v>266</v>
      </c>
      <c r="N217" s="365" t="s">
        <v>236</v>
      </c>
      <c r="O217" s="365" t="s">
        <v>221</v>
      </c>
      <c r="P217" s="365" t="s">
        <v>222</v>
      </c>
      <c r="Q217" s="365" t="s">
        <v>223</v>
      </c>
      <c r="R217" s="365" t="s">
        <v>224</v>
      </c>
      <c r="S217" s="365" t="s">
        <v>225</v>
      </c>
      <c r="T217" s="365" t="s">
        <v>219</v>
      </c>
      <c r="U217" s="365" t="s">
        <v>220</v>
      </c>
      <c r="V217" s="365" t="s">
        <v>221</v>
      </c>
      <c r="W217" s="365" t="s">
        <v>222</v>
      </c>
      <c r="X217" s="365" t="s">
        <v>223</v>
      </c>
      <c r="Y217" s="365" t="s">
        <v>224</v>
      </c>
      <c r="Z217" s="365" t="s">
        <v>225</v>
      </c>
      <c r="AA217" s="365" t="s">
        <v>219</v>
      </c>
      <c r="AB217" s="365" t="s">
        <v>220</v>
      </c>
      <c r="AC217" s="365" t="s">
        <v>221</v>
      </c>
      <c r="AD217" s="365" t="s">
        <v>222</v>
      </c>
      <c r="AE217" s="365" t="s">
        <v>223</v>
      </c>
      <c r="AF217" s="365" t="s">
        <v>224</v>
      </c>
      <c r="AG217" s="365" t="s">
        <v>225</v>
      </c>
      <c r="AH217" s="366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</row>
    <row r="218" spans="2:68" ht="13.5" customHeight="1" x14ac:dyDescent="0.15">
      <c r="B218" s="367"/>
      <c r="C218" s="33"/>
      <c r="D218" s="401"/>
      <c r="E218" s="249" t="s">
        <v>256</v>
      </c>
      <c r="F218" s="249" t="s">
        <v>256</v>
      </c>
      <c r="G218" s="249" t="s">
        <v>267</v>
      </c>
      <c r="H218" s="249" t="s">
        <v>249</v>
      </c>
      <c r="I218" s="249" t="s">
        <v>268</v>
      </c>
      <c r="J218" s="249"/>
      <c r="K218" s="249"/>
      <c r="L218" s="249" t="s">
        <v>269</v>
      </c>
      <c r="M218" s="249"/>
      <c r="N218" s="249"/>
      <c r="O218" s="249"/>
      <c r="P218" s="404"/>
      <c r="Q218" s="404"/>
      <c r="R218" s="249"/>
      <c r="S218" s="405"/>
      <c r="T218" s="249"/>
      <c r="U218" s="249"/>
      <c r="V218" s="249"/>
      <c r="W218" s="404"/>
      <c r="X218" s="249"/>
      <c r="Y218" s="247"/>
      <c r="Z218" s="249"/>
      <c r="AA218" s="249"/>
      <c r="AB218" s="406"/>
      <c r="AC218" s="249"/>
      <c r="AD218" s="407"/>
      <c r="AE218" s="407"/>
      <c r="AF218" s="389"/>
      <c r="AG218" s="389"/>
      <c r="AH218" s="390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</row>
    <row r="219" spans="2:68" x14ac:dyDescent="0.15">
      <c r="B219" s="367"/>
      <c r="C219" s="33"/>
      <c r="D219" s="40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408"/>
      <c r="Q219" s="408"/>
      <c r="R219" s="252"/>
      <c r="S219" s="409"/>
      <c r="T219" s="252"/>
      <c r="U219" s="252"/>
      <c r="V219" s="252"/>
      <c r="W219" s="408"/>
      <c r="X219" s="252"/>
      <c r="Y219" s="196"/>
      <c r="Z219" s="252"/>
      <c r="AA219" s="252"/>
      <c r="AB219" s="252"/>
      <c r="AC219" s="252"/>
      <c r="AD219" s="410"/>
      <c r="AE219" s="410"/>
      <c r="AF219" s="392"/>
      <c r="AG219" s="392"/>
      <c r="AH219" s="393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</row>
    <row r="220" spans="2:68" x14ac:dyDescent="0.15">
      <c r="B220" s="367"/>
      <c r="C220" s="33" t="s">
        <v>16</v>
      </c>
      <c r="D220" s="40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408"/>
      <c r="Q220" s="408"/>
      <c r="R220" s="252"/>
      <c r="S220" s="409"/>
      <c r="T220" s="252"/>
      <c r="U220" s="252"/>
      <c r="V220" s="252"/>
      <c r="W220" s="408"/>
      <c r="X220" s="252"/>
      <c r="Y220" s="196"/>
      <c r="Z220" s="252"/>
      <c r="AA220" s="252"/>
      <c r="AB220" s="252"/>
      <c r="AC220" s="252"/>
      <c r="AD220" s="410"/>
      <c r="AE220" s="410"/>
      <c r="AF220" s="392"/>
      <c r="AG220" s="392"/>
      <c r="AH220" s="393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</row>
    <row r="221" spans="2:68" x14ac:dyDescent="0.15">
      <c r="B221" s="367"/>
      <c r="C221" s="33"/>
      <c r="D221" s="40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408"/>
      <c r="Q221" s="408"/>
      <c r="R221" s="252"/>
      <c r="S221" s="409"/>
      <c r="T221" s="252"/>
      <c r="U221" s="252"/>
      <c r="V221" s="252"/>
      <c r="W221" s="408"/>
      <c r="X221" s="252"/>
      <c r="Y221" s="196"/>
      <c r="Z221" s="252"/>
      <c r="AA221" s="252"/>
      <c r="AB221" s="252"/>
      <c r="AC221" s="252"/>
      <c r="AD221" s="410"/>
      <c r="AE221" s="410"/>
      <c r="AF221" s="392"/>
      <c r="AG221" s="392"/>
      <c r="AH221" s="393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</row>
    <row r="222" spans="2:68" x14ac:dyDescent="0.15">
      <c r="B222" s="367"/>
      <c r="C222" s="33" t="s">
        <v>27</v>
      </c>
      <c r="D222" s="40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408"/>
      <c r="Q222" s="408"/>
      <c r="R222" s="252"/>
      <c r="S222" s="409"/>
      <c r="T222" s="252"/>
      <c r="U222" s="252"/>
      <c r="V222" s="252"/>
      <c r="W222" s="408"/>
      <c r="X222" s="252"/>
      <c r="Y222" s="196"/>
      <c r="Z222" s="252"/>
      <c r="AA222" s="252"/>
      <c r="AB222" s="252"/>
      <c r="AC222" s="252"/>
      <c r="AD222" s="410"/>
      <c r="AE222" s="410"/>
      <c r="AF222" s="392"/>
      <c r="AG222" s="392"/>
      <c r="AH222" s="393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</row>
    <row r="223" spans="2:68" x14ac:dyDescent="0.15">
      <c r="B223" s="367"/>
      <c r="C223" s="33"/>
      <c r="D223" s="40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408"/>
      <c r="Q223" s="408"/>
      <c r="R223" s="252"/>
      <c r="S223" s="409"/>
      <c r="T223" s="252"/>
      <c r="U223" s="252"/>
      <c r="V223" s="252"/>
      <c r="W223" s="408"/>
      <c r="X223" s="252"/>
      <c r="Y223" s="196"/>
      <c r="Z223" s="252"/>
      <c r="AA223" s="252"/>
      <c r="AB223" s="252"/>
      <c r="AC223" s="252"/>
      <c r="AD223" s="410"/>
      <c r="AE223" s="410"/>
      <c r="AF223" s="392"/>
      <c r="AG223" s="392"/>
      <c r="AH223" s="393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</row>
    <row r="224" spans="2:68" x14ac:dyDescent="0.15">
      <c r="B224" s="367"/>
      <c r="C224" s="33" t="s">
        <v>29</v>
      </c>
      <c r="D224" s="40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408"/>
      <c r="Q224" s="408"/>
      <c r="R224" s="252"/>
      <c r="S224" s="409"/>
      <c r="T224" s="252"/>
      <c r="U224" s="252"/>
      <c r="V224" s="252"/>
      <c r="W224" s="408"/>
      <c r="X224" s="252"/>
      <c r="Y224" s="196"/>
      <c r="Z224" s="252"/>
      <c r="AA224" s="252"/>
      <c r="AB224" s="252"/>
      <c r="AC224" s="252"/>
      <c r="AD224" s="410"/>
      <c r="AE224" s="410"/>
      <c r="AF224" s="392"/>
      <c r="AG224" s="392"/>
      <c r="AH224" s="393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</row>
    <row r="225" spans="2:68" x14ac:dyDescent="0.15">
      <c r="B225" s="367"/>
      <c r="C225" s="33"/>
      <c r="D225" s="402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408"/>
      <c r="Q225" s="408"/>
      <c r="R225" s="252"/>
      <c r="S225" s="409"/>
      <c r="T225" s="252"/>
      <c r="U225" s="252"/>
      <c r="V225" s="252"/>
      <c r="W225" s="408"/>
      <c r="X225" s="252"/>
      <c r="Y225" s="196"/>
      <c r="Z225" s="252"/>
      <c r="AA225" s="252"/>
      <c r="AB225" s="252"/>
      <c r="AC225" s="252"/>
      <c r="AD225" s="410"/>
      <c r="AE225" s="410"/>
      <c r="AF225" s="392"/>
      <c r="AG225" s="392"/>
      <c r="AH225" s="393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</row>
    <row r="226" spans="2:68" x14ac:dyDescent="0.15">
      <c r="B226" s="367"/>
      <c r="C226" s="33" t="s">
        <v>30</v>
      </c>
      <c r="D226" s="402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408"/>
      <c r="Q226" s="408"/>
      <c r="R226" s="252"/>
      <c r="S226" s="409"/>
      <c r="T226" s="252"/>
      <c r="U226" s="252"/>
      <c r="V226" s="252"/>
      <c r="W226" s="408"/>
      <c r="X226" s="252"/>
      <c r="Y226" s="196"/>
      <c r="Z226" s="252"/>
      <c r="AA226" s="252"/>
      <c r="AB226" s="252"/>
      <c r="AC226" s="252"/>
      <c r="AD226" s="410"/>
      <c r="AE226" s="410"/>
      <c r="AF226" s="392"/>
      <c r="AG226" s="392"/>
      <c r="AH226" s="393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</row>
    <row r="227" spans="2:68" x14ac:dyDescent="0.15">
      <c r="B227" s="367"/>
      <c r="C227" s="33"/>
      <c r="D227" s="40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408"/>
      <c r="Q227" s="408"/>
      <c r="R227" s="252"/>
      <c r="S227" s="409"/>
      <c r="T227" s="252"/>
      <c r="U227" s="252"/>
      <c r="V227" s="252"/>
      <c r="W227" s="408"/>
      <c r="X227" s="252"/>
      <c r="Y227" s="196"/>
      <c r="Z227" s="252"/>
      <c r="AA227" s="252"/>
      <c r="AB227" s="252"/>
      <c r="AC227" s="252"/>
      <c r="AD227" s="410"/>
      <c r="AE227" s="410"/>
      <c r="AF227" s="392"/>
      <c r="AG227" s="392"/>
      <c r="AH227" s="393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</row>
    <row r="228" spans="2:68" x14ac:dyDescent="0.15">
      <c r="B228" s="367"/>
      <c r="C228" s="33"/>
      <c r="D228" s="402"/>
      <c r="E228" s="252"/>
      <c r="F228" s="252"/>
      <c r="G228" s="256"/>
      <c r="H228" s="256"/>
      <c r="I228" s="256"/>
      <c r="J228" s="252"/>
      <c r="K228" s="252"/>
      <c r="L228" s="252"/>
      <c r="M228" s="252"/>
      <c r="N228" s="252"/>
      <c r="O228" s="252"/>
      <c r="P228" s="408"/>
      <c r="Q228" s="408"/>
      <c r="R228" s="252"/>
      <c r="S228" s="409"/>
      <c r="T228" s="252"/>
      <c r="U228" s="252"/>
      <c r="V228" s="252"/>
      <c r="W228" s="408"/>
      <c r="X228" s="252"/>
      <c r="Y228" s="196"/>
      <c r="Z228" s="252"/>
      <c r="AA228" s="252"/>
      <c r="AB228" s="252"/>
      <c r="AC228" s="252"/>
      <c r="AD228" s="410"/>
      <c r="AE228" s="410"/>
      <c r="AF228" s="392"/>
      <c r="AG228" s="392"/>
      <c r="AH228" s="393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</row>
    <row r="229" spans="2:68" ht="15" x14ac:dyDescent="0.15">
      <c r="B229" s="367"/>
      <c r="C229" s="115" t="s">
        <v>31</v>
      </c>
      <c r="D229" s="374"/>
      <c r="E229" s="376"/>
      <c r="F229" s="376"/>
      <c r="G229" s="376" t="s">
        <v>258</v>
      </c>
      <c r="H229" s="376"/>
      <c r="I229" s="376"/>
      <c r="J229" s="377"/>
      <c r="K229" s="376"/>
      <c r="L229" s="376"/>
      <c r="M229" s="376"/>
      <c r="N229" s="376"/>
      <c r="O229" s="376"/>
      <c r="P229" s="377"/>
      <c r="Q229" s="377"/>
      <c r="R229" s="376"/>
      <c r="S229" s="376"/>
      <c r="T229" s="376"/>
      <c r="U229" s="377"/>
      <c r="V229" s="377"/>
      <c r="W229" s="377"/>
      <c r="X229" s="377"/>
      <c r="Y229" s="376"/>
      <c r="Z229" s="376"/>
      <c r="AA229" s="376"/>
      <c r="AB229" s="376"/>
      <c r="AC229" s="377"/>
      <c r="AD229" s="377"/>
      <c r="AE229" s="376"/>
      <c r="AF229" s="376"/>
      <c r="AG229" s="376"/>
      <c r="AH229" s="394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</row>
    <row r="230" spans="2:68" ht="15" x14ac:dyDescent="0.15">
      <c r="B230" s="367"/>
      <c r="C230" s="95" t="s">
        <v>33</v>
      </c>
      <c r="D230" s="370"/>
      <c r="E230" s="379"/>
      <c r="F230" s="379"/>
      <c r="G230" s="379" t="s">
        <v>259</v>
      </c>
      <c r="H230" s="379" t="s">
        <v>257</v>
      </c>
      <c r="I230" s="379" t="s">
        <v>257</v>
      </c>
      <c r="J230" s="379"/>
      <c r="K230" s="379"/>
      <c r="L230" s="379" t="s">
        <v>243</v>
      </c>
      <c r="M230" s="379"/>
      <c r="N230" s="379"/>
      <c r="O230" s="379"/>
      <c r="P230" s="379"/>
      <c r="Q230" s="379"/>
      <c r="R230" s="379"/>
      <c r="S230" s="379"/>
      <c r="T230" s="379"/>
      <c r="U230" s="379"/>
      <c r="V230" s="379"/>
      <c r="W230" s="379"/>
      <c r="X230" s="379"/>
      <c r="Y230" s="379"/>
      <c r="Z230" s="379"/>
      <c r="AA230" s="379"/>
      <c r="AB230" s="379"/>
      <c r="AC230" s="379"/>
      <c r="AD230" s="379"/>
      <c r="AE230" s="379"/>
      <c r="AF230" s="379"/>
      <c r="AG230" s="379"/>
      <c r="AH230" s="395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</row>
    <row r="231" spans="2:68" ht="15" x14ac:dyDescent="0.15">
      <c r="B231" s="367"/>
      <c r="C231" s="104" t="s">
        <v>41</v>
      </c>
      <c r="D231" s="396"/>
      <c r="E231" s="382"/>
      <c r="F231" s="382"/>
      <c r="G231" s="382" t="s">
        <v>262</v>
      </c>
      <c r="H231" s="382" t="s">
        <v>260</v>
      </c>
      <c r="I231" s="382" t="s">
        <v>260</v>
      </c>
      <c r="J231" s="411"/>
      <c r="K231" s="382"/>
      <c r="L231" s="382" t="s">
        <v>245</v>
      </c>
      <c r="M231" s="382"/>
      <c r="N231" s="382"/>
      <c r="O231" s="382"/>
      <c r="P231" s="411"/>
      <c r="Q231" s="411"/>
      <c r="R231" s="382"/>
      <c r="S231" s="382"/>
      <c r="T231" s="382"/>
      <c r="U231" s="382"/>
      <c r="V231" s="382"/>
      <c r="W231" s="411"/>
      <c r="X231" s="411"/>
      <c r="Y231" s="382"/>
      <c r="Z231" s="382"/>
      <c r="AA231" s="382"/>
      <c r="AB231" s="382"/>
      <c r="AC231" s="382"/>
      <c r="AD231" s="412"/>
      <c r="AE231" s="412"/>
      <c r="AF231" s="397"/>
      <c r="AG231" s="397"/>
      <c r="AH231" s="39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</row>
    <row r="232" spans="2:68" x14ac:dyDescent="0.15">
      <c r="B232" s="383"/>
      <c r="C232" s="240" t="s">
        <v>42</v>
      </c>
      <c r="D232" s="384"/>
      <c r="E232" s="327" t="s">
        <v>264</v>
      </c>
      <c r="F232" s="327" t="s">
        <v>234</v>
      </c>
      <c r="G232" s="327" t="s">
        <v>234</v>
      </c>
      <c r="H232" s="327"/>
      <c r="I232" s="327"/>
      <c r="J232" s="327"/>
      <c r="K232" s="327"/>
      <c r="L232" s="327" t="s">
        <v>264</v>
      </c>
      <c r="M232" s="327"/>
      <c r="N232" s="327"/>
      <c r="O232" s="327"/>
      <c r="P232" s="327"/>
      <c r="Q232" s="327"/>
      <c r="R232" s="327"/>
      <c r="S232" s="327"/>
      <c r="T232" s="327"/>
      <c r="U232" s="327"/>
      <c r="V232" s="327"/>
      <c r="W232" s="327"/>
      <c r="X232" s="327"/>
      <c r="Y232" s="327"/>
      <c r="Z232" s="327"/>
      <c r="AA232" s="327"/>
      <c r="AB232" s="327"/>
      <c r="AC232" s="327"/>
      <c r="AD232" s="327"/>
      <c r="AE232" s="327"/>
      <c r="AF232" s="327"/>
      <c r="AG232" s="327"/>
      <c r="AH232" s="400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</row>
    <row r="233" spans="2:68" ht="20.25" customHeight="1" x14ac:dyDescent="0.15">
      <c r="B233" s="413" t="s">
        <v>177</v>
      </c>
      <c r="C233" s="414"/>
      <c r="D233" s="414"/>
      <c r="E233" s="414"/>
      <c r="F233" s="414"/>
      <c r="G233" s="414"/>
      <c r="H233" s="414"/>
      <c r="I233" s="414"/>
      <c r="J233" s="414"/>
      <c r="K233" s="414"/>
      <c r="L233" s="414"/>
      <c r="M233" s="414"/>
      <c r="N233" s="414"/>
      <c r="O233" s="414"/>
      <c r="P233" s="414"/>
      <c r="Q233" s="414"/>
      <c r="R233" s="414"/>
      <c r="S233" s="414"/>
      <c r="T233" s="414"/>
      <c r="U233" s="414"/>
      <c r="V233" s="414"/>
      <c r="W233" s="414"/>
      <c r="X233" s="414"/>
      <c r="Y233" s="414"/>
      <c r="Z233" s="414"/>
      <c r="AA233" s="414"/>
      <c r="AB233" s="414"/>
      <c r="AC233" s="414"/>
      <c r="AD233" s="414"/>
      <c r="AE233" s="414"/>
      <c r="AF233" s="414"/>
      <c r="AG233" s="414"/>
      <c r="AH233" s="414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</row>
    <row r="234" spans="2:68" x14ac:dyDescent="0.15">
      <c r="B234" s="320" t="s">
        <v>178</v>
      </c>
      <c r="C234" s="415"/>
      <c r="D234" s="415"/>
      <c r="K234" s="321" t="s">
        <v>179</v>
      </c>
      <c r="L234" s="321"/>
      <c r="M234" s="321"/>
      <c r="N234" s="321"/>
      <c r="O234" s="321"/>
      <c r="P234" s="321"/>
      <c r="Q234" s="321"/>
      <c r="R234" s="321"/>
      <c r="S234" s="321"/>
      <c r="T234" s="321"/>
      <c r="U234" s="321"/>
      <c r="V234" s="321"/>
      <c r="W234" s="321"/>
      <c r="X234" s="321"/>
      <c r="Y234" s="321"/>
      <c r="Z234" s="321"/>
      <c r="AA234" s="321"/>
      <c r="AB234" s="245"/>
      <c r="AC234" s="245"/>
      <c r="AD234" s="245"/>
      <c r="AE234" s="245"/>
      <c r="AF234" s="245"/>
      <c r="AG234" s="245"/>
      <c r="AH234" s="245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</row>
    <row r="235" spans="2:68" x14ac:dyDescent="0.15">
      <c r="B235" s="416" t="s">
        <v>180</v>
      </c>
      <c r="C235" s="416"/>
      <c r="D235" s="324" t="s">
        <v>181</v>
      </c>
      <c r="E235" s="325"/>
      <c r="F235" s="325"/>
      <c r="G235" s="325"/>
      <c r="H235" s="325"/>
      <c r="I235" s="326"/>
      <c r="K235" s="417"/>
      <c r="L235" s="417"/>
      <c r="M235" s="324" t="s">
        <v>204</v>
      </c>
      <c r="N235" s="325"/>
      <c r="O235" s="325"/>
      <c r="P235" s="325"/>
      <c r="Q235" s="325"/>
      <c r="R235" s="325"/>
      <c r="S235" s="325"/>
      <c r="T235" s="325"/>
      <c r="U235" s="325"/>
      <c r="V235" s="325"/>
      <c r="W235" s="325"/>
      <c r="X235" s="325"/>
      <c r="Y235" s="325"/>
      <c r="Z235" s="325"/>
      <c r="AA235" s="326"/>
      <c r="AB235" s="416" t="s">
        <v>182</v>
      </c>
      <c r="AC235" s="416"/>
      <c r="AD235" s="416"/>
      <c r="AE235" s="416"/>
      <c r="AF235" s="245"/>
      <c r="AG235" s="245"/>
      <c r="AH235" s="245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</row>
    <row r="236" spans="2:68" x14ac:dyDescent="0.15">
      <c r="B236" s="324" t="s">
        <v>183</v>
      </c>
      <c r="C236" s="326"/>
      <c r="D236" s="324" t="s">
        <v>270</v>
      </c>
      <c r="E236" s="325"/>
      <c r="F236" s="325"/>
      <c r="G236" s="325"/>
      <c r="H236" s="325"/>
      <c r="I236" s="326"/>
      <c r="K236" s="324" t="s">
        <v>185</v>
      </c>
      <c r="L236" s="326"/>
      <c r="M236" s="324" t="s">
        <v>271</v>
      </c>
      <c r="N236" s="325"/>
      <c r="O236" s="325"/>
      <c r="P236" s="325"/>
      <c r="Q236" s="325"/>
      <c r="R236" s="325"/>
      <c r="S236" s="325"/>
      <c r="T236" s="325"/>
      <c r="U236" s="325"/>
      <c r="V236" s="325"/>
      <c r="W236" s="325"/>
      <c r="X236" s="325"/>
      <c r="Y236" s="325"/>
      <c r="Z236" s="325"/>
      <c r="AA236" s="326"/>
      <c r="AB236" s="418" t="s">
        <v>272</v>
      </c>
      <c r="AC236" s="419"/>
      <c r="AD236" s="419"/>
      <c r="AE236" s="420"/>
      <c r="AF236" s="245"/>
      <c r="AG236" s="245"/>
      <c r="AH236" s="245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</row>
    <row r="237" spans="2:68" x14ac:dyDescent="0.15">
      <c r="B237" s="324" t="s">
        <v>187</v>
      </c>
      <c r="C237" s="326"/>
      <c r="D237" s="324" t="s">
        <v>273</v>
      </c>
      <c r="E237" s="325"/>
      <c r="F237" s="325"/>
      <c r="G237" s="325"/>
      <c r="H237" s="325"/>
      <c r="I237" s="326"/>
      <c r="K237" s="324" t="s">
        <v>188</v>
      </c>
      <c r="L237" s="326"/>
      <c r="M237" s="421" t="s">
        <v>274</v>
      </c>
      <c r="N237" s="325"/>
      <c r="O237" s="325"/>
      <c r="P237" s="325"/>
      <c r="Q237" s="325"/>
      <c r="R237" s="325"/>
      <c r="S237" s="325"/>
      <c r="T237" s="325"/>
      <c r="U237" s="325"/>
      <c r="V237" s="325"/>
      <c r="W237" s="325"/>
      <c r="X237" s="325"/>
      <c r="Y237" s="325"/>
      <c r="Z237" s="325"/>
      <c r="AA237" s="326"/>
      <c r="AB237" s="416"/>
      <c r="AC237" s="416"/>
      <c r="AD237" s="416"/>
      <c r="AE237" s="416"/>
      <c r="AF237" s="245"/>
      <c r="AG237" s="245"/>
      <c r="AH237" s="245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</row>
    <row r="238" spans="2:68" x14ac:dyDescent="0.15">
      <c r="B238" s="324" t="s">
        <v>189</v>
      </c>
      <c r="C238" s="326"/>
      <c r="D238" s="324" t="s">
        <v>275</v>
      </c>
      <c r="E238" s="325"/>
      <c r="F238" s="325"/>
      <c r="G238" s="325"/>
      <c r="H238" s="325"/>
      <c r="I238" s="326"/>
      <c r="K238" s="324" t="s">
        <v>190</v>
      </c>
      <c r="L238" s="326"/>
      <c r="M238" s="421" t="s">
        <v>276</v>
      </c>
      <c r="N238" s="325"/>
      <c r="O238" s="325"/>
      <c r="P238" s="325"/>
      <c r="Q238" s="325"/>
      <c r="R238" s="325"/>
      <c r="S238" s="325"/>
      <c r="T238" s="325"/>
      <c r="U238" s="325"/>
      <c r="V238" s="325"/>
      <c r="W238" s="325"/>
      <c r="X238" s="325"/>
      <c r="Y238" s="325"/>
      <c r="Z238" s="325"/>
      <c r="AA238" s="326"/>
      <c r="AB238" s="416"/>
      <c r="AC238" s="416"/>
      <c r="AD238" s="416"/>
      <c r="AE238" s="416"/>
      <c r="AF238" s="245"/>
      <c r="AG238" s="245"/>
      <c r="AH238" s="245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</row>
    <row r="239" spans="2:68" x14ac:dyDescent="0.15">
      <c r="B239" s="324" t="s">
        <v>192</v>
      </c>
      <c r="C239" s="326"/>
      <c r="D239" s="324" t="s">
        <v>277</v>
      </c>
      <c r="E239" s="325"/>
      <c r="F239" s="325"/>
      <c r="G239" s="325"/>
      <c r="H239" s="325"/>
      <c r="I239" s="326"/>
      <c r="K239" s="209" t="s">
        <v>278</v>
      </c>
      <c r="L239" s="422"/>
      <c r="M239" s="422"/>
      <c r="N239" s="422"/>
      <c r="O239" s="422"/>
      <c r="P239" s="422"/>
      <c r="Q239" s="422"/>
      <c r="R239" s="422"/>
      <c r="S239" s="422"/>
      <c r="T239" s="422"/>
      <c r="U239" s="422"/>
      <c r="V239" s="422"/>
      <c r="W239" s="422"/>
      <c r="X239" s="422"/>
      <c r="Y239" s="422"/>
      <c r="Z239" s="422"/>
      <c r="AA239" s="422"/>
      <c r="AB239" s="245"/>
      <c r="AC239" s="245"/>
      <c r="AD239" s="245"/>
      <c r="AE239" s="245"/>
      <c r="AF239" s="245"/>
      <c r="AG239" s="245"/>
      <c r="AH239" s="245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</row>
    <row r="240" spans="2:68" x14ac:dyDescent="0.15">
      <c r="B240" s="324" t="s">
        <v>194</v>
      </c>
      <c r="C240" s="326"/>
      <c r="D240" s="324" t="s">
        <v>279</v>
      </c>
      <c r="E240" s="325"/>
      <c r="F240" s="325"/>
      <c r="G240" s="325"/>
      <c r="H240" s="325"/>
      <c r="I240" s="326"/>
      <c r="K240" s="321" t="s">
        <v>195</v>
      </c>
      <c r="L240" s="321"/>
      <c r="M240" s="321"/>
      <c r="N240" s="321"/>
      <c r="O240" s="321"/>
      <c r="P240" s="321"/>
      <c r="Q240" s="321"/>
      <c r="R240" s="321"/>
      <c r="S240" s="321"/>
      <c r="T240" s="321"/>
      <c r="U240" s="321"/>
      <c r="V240" s="321"/>
      <c r="W240" s="321"/>
      <c r="X240" s="321"/>
      <c r="Y240" s="321"/>
      <c r="Z240" s="321"/>
      <c r="AA240" s="321"/>
      <c r="AF240" s="245"/>
      <c r="AG240" s="245"/>
      <c r="AH240" s="245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</row>
    <row r="241" spans="2:68" x14ac:dyDescent="0.15">
      <c r="B241" s="324" t="s">
        <v>196</v>
      </c>
      <c r="C241" s="326"/>
      <c r="D241" s="324" t="s">
        <v>280</v>
      </c>
      <c r="E241" s="325"/>
      <c r="F241" s="325"/>
      <c r="G241" s="325"/>
      <c r="H241" s="325"/>
      <c r="I241" s="326"/>
      <c r="K241" s="416"/>
      <c r="L241" s="416"/>
      <c r="M241" s="324" t="s">
        <v>281</v>
      </c>
      <c r="N241" s="325"/>
      <c r="O241" s="325"/>
      <c r="P241" s="325"/>
      <c r="Q241" s="325"/>
      <c r="R241" s="325"/>
      <c r="S241" s="325"/>
      <c r="T241" s="325"/>
      <c r="U241" s="325"/>
      <c r="V241" s="325"/>
      <c r="W241" s="325"/>
      <c r="X241" s="325"/>
      <c r="Y241" s="325"/>
      <c r="Z241" s="325"/>
      <c r="AA241" s="326"/>
      <c r="AB241" s="416" t="s">
        <v>182</v>
      </c>
      <c r="AC241" s="416"/>
      <c r="AD241" s="416"/>
      <c r="AE241" s="416"/>
      <c r="AF241" s="245"/>
      <c r="AG241" s="245"/>
      <c r="AH241" s="245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</row>
    <row r="242" spans="2:68" x14ac:dyDescent="0.15">
      <c r="B242" s="324" t="s">
        <v>197</v>
      </c>
      <c r="C242" s="326"/>
      <c r="D242" s="418" t="s">
        <v>282</v>
      </c>
      <c r="E242" s="419"/>
      <c r="F242" s="419"/>
      <c r="G242" s="419"/>
      <c r="H242" s="419"/>
      <c r="I242" s="420"/>
      <c r="K242" s="324" t="s">
        <v>185</v>
      </c>
      <c r="L242" s="326"/>
      <c r="M242" s="324" t="s">
        <v>283</v>
      </c>
      <c r="N242" s="325"/>
      <c r="O242" s="325"/>
      <c r="P242" s="325"/>
      <c r="Q242" s="325"/>
      <c r="R242" s="325"/>
      <c r="S242" s="325"/>
      <c r="T242" s="325"/>
      <c r="U242" s="325"/>
      <c r="V242" s="325"/>
      <c r="W242" s="325"/>
      <c r="X242" s="325"/>
      <c r="Y242" s="325"/>
      <c r="Z242" s="325"/>
      <c r="AA242" s="326"/>
      <c r="AB242" s="418"/>
      <c r="AC242" s="419"/>
      <c r="AD242" s="419"/>
      <c r="AE242" s="420"/>
      <c r="AF242" s="245"/>
      <c r="AG242" s="245"/>
      <c r="AH242" s="245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</row>
    <row r="243" spans="2:68" x14ac:dyDescent="0.15">
      <c r="B243" s="245"/>
      <c r="C243" s="245"/>
      <c r="D243" s="245"/>
      <c r="E243" s="245"/>
      <c r="F243" s="245"/>
      <c r="G243" s="245"/>
      <c r="H243" s="245"/>
      <c r="I243" s="245"/>
      <c r="K243" s="324" t="s">
        <v>188</v>
      </c>
      <c r="L243" s="326"/>
      <c r="M243" s="324" t="s">
        <v>284</v>
      </c>
      <c r="N243" s="325"/>
      <c r="O243" s="325"/>
      <c r="P243" s="325"/>
      <c r="Q243" s="325"/>
      <c r="R243" s="325"/>
      <c r="S243" s="325"/>
      <c r="T243" s="325"/>
      <c r="U243" s="325"/>
      <c r="V243" s="325"/>
      <c r="W243" s="325"/>
      <c r="X243" s="325"/>
      <c r="Y243" s="325"/>
      <c r="Z243" s="325"/>
      <c r="AA243" s="326"/>
      <c r="AB243" s="416"/>
      <c r="AC243" s="416"/>
      <c r="AD243" s="416"/>
      <c r="AE243" s="416"/>
      <c r="AF243" s="245"/>
      <c r="AG243" s="245"/>
      <c r="AH243" s="245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</row>
    <row r="244" spans="2:68" x14ac:dyDescent="0.15">
      <c r="B244" s="245"/>
      <c r="C244" s="245"/>
      <c r="D244" s="245"/>
      <c r="E244" s="245"/>
      <c r="F244" s="245"/>
      <c r="G244" s="245"/>
      <c r="H244" s="245"/>
      <c r="I244" s="245"/>
      <c r="K244" s="324" t="s">
        <v>190</v>
      </c>
      <c r="L244" s="326"/>
      <c r="M244" s="324" t="s">
        <v>285</v>
      </c>
      <c r="N244" s="325"/>
      <c r="O244" s="325"/>
      <c r="P244" s="325"/>
      <c r="Q244" s="325"/>
      <c r="R244" s="325"/>
      <c r="S244" s="325"/>
      <c r="T244" s="325"/>
      <c r="U244" s="325"/>
      <c r="V244" s="325"/>
      <c r="W244" s="325"/>
      <c r="X244" s="325"/>
      <c r="Y244" s="325"/>
      <c r="Z244" s="325"/>
      <c r="AA244" s="326"/>
      <c r="AB244" s="416"/>
      <c r="AC244" s="416"/>
      <c r="AD244" s="416"/>
      <c r="AE244" s="416"/>
      <c r="AF244" s="245"/>
      <c r="AG244" s="245"/>
      <c r="AH244" s="245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</row>
    <row r="245" spans="2:68" x14ac:dyDescent="0.15">
      <c r="B245" s="245"/>
      <c r="C245" s="245"/>
      <c r="D245" s="245"/>
      <c r="E245" s="245"/>
      <c r="F245" s="245"/>
      <c r="G245" s="245"/>
      <c r="H245" s="245"/>
      <c r="I245" s="245"/>
      <c r="K245" s="324" t="s">
        <v>200</v>
      </c>
      <c r="L245" s="326"/>
      <c r="M245" s="324" t="s">
        <v>285</v>
      </c>
      <c r="N245" s="325"/>
      <c r="O245" s="325"/>
      <c r="P245" s="325"/>
      <c r="Q245" s="325"/>
      <c r="R245" s="325"/>
      <c r="S245" s="325"/>
      <c r="T245" s="325"/>
      <c r="U245" s="325"/>
      <c r="V245" s="325"/>
      <c r="W245" s="325"/>
      <c r="X245" s="325"/>
      <c r="Y245" s="325"/>
      <c r="Z245" s="325"/>
      <c r="AA245" s="326"/>
      <c r="AB245" s="416"/>
      <c r="AC245" s="416"/>
      <c r="AD245" s="416"/>
      <c r="AE245" s="416"/>
      <c r="AF245" s="245"/>
      <c r="AG245" s="245"/>
      <c r="AH245" s="245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</row>
    <row r="246" spans="2:68" x14ac:dyDescent="0.15">
      <c r="B246" s="245"/>
      <c r="C246" s="245"/>
      <c r="D246" s="245"/>
      <c r="E246" s="245"/>
      <c r="F246" s="245"/>
      <c r="G246" s="245"/>
      <c r="H246" s="245"/>
      <c r="I246" s="245"/>
      <c r="K246" s="324" t="s">
        <v>201</v>
      </c>
      <c r="L246" s="326"/>
      <c r="M246" s="324" t="s">
        <v>285</v>
      </c>
      <c r="N246" s="325"/>
      <c r="O246" s="325"/>
      <c r="P246" s="325"/>
      <c r="Q246" s="325"/>
      <c r="R246" s="325"/>
      <c r="S246" s="325"/>
      <c r="T246" s="325"/>
      <c r="U246" s="325"/>
      <c r="V246" s="325"/>
      <c r="W246" s="325"/>
      <c r="X246" s="325"/>
      <c r="Y246" s="325"/>
      <c r="Z246" s="325"/>
      <c r="AA246" s="326"/>
      <c r="AB246" s="416"/>
      <c r="AC246" s="416"/>
      <c r="AD246" s="416"/>
      <c r="AE246" s="416"/>
      <c r="AF246" s="245"/>
      <c r="AG246" s="245"/>
      <c r="AH246" s="245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</row>
    <row r="247" spans="2:68" x14ac:dyDescent="0.15">
      <c r="B247" s="245"/>
      <c r="C247" s="245"/>
      <c r="D247" s="245"/>
      <c r="E247" s="245"/>
      <c r="F247" s="245"/>
      <c r="G247" s="245"/>
      <c r="H247" s="245"/>
      <c r="I247" s="245"/>
      <c r="K247" s="209" t="s">
        <v>202</v>
      </c>
      <c r="AF247" s="245"/>
      <c r="AG247" s="245"/>
      <c r="AH247" s="245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</row>
    <row r="248" spans="2:68" x14ac:dyDescent="0.15">
      <c r="B248" s="423" t="s">
        <v>286</v>
      </c>
      <c r="C248" s="423"/>
      <c r="D248" s="423"/>
      <c r="E248" s="423"/>
      <c r="F248" s="423"/>
      <c r="G248" s="423"/>
      <c r="H248" s="423"/>
      <c r="I248" s="423"/>
      <c r="J248" s="423"/>
      <c r="K248" s="423"/>
      <c r="L248" s="423"/>
      <c r="M248" s="423"/>
      <c r="N248" s="423"/>
      <c r="O248" s="423"/>
      <c r="P248" s="423"/>
      <c r="Q248" s="423"/>
      <c r="R248" s="423"/>
      <c r="S248" s="424"/>
      <c r="T248" s="424"/>
      <c r="U248" s="424"/>
      <c r="V248" s="424"/>
      <c r="AB248" s="245"/>
      <c r="AC248" s="245"/>
      <c r="AD248" s="245"/>
      <c r="AE248" s="245"/>
      <c r="AF248" s="245"/>
      <c r="AG248" s="245"/>
      <c r="AH248" s="245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</row>
    <row r="249" spans="2:68" x14ac:dyDescent="0.15">
      <c r="B249" s="324"/>
      <c r="C249" s="326"/>
      <c r="D249" s="324" t="s">
        <v>204</v>
      </c>
      <c r="E249" s="325"/>
      <c r="F249" s="325"/>
      <c r="G249" s="325"/>
      <c r="H249" s="325"/>
      <c r="I249" s="325"/>
      <c r="J249" s="325"/>
      <c r="K249" s="325"/>
      <c r="L249" s="325"/>
      <c r="M249" s="325"/>
      <c r="N249" s="325"/>
      <c r="O249" s="325"/>
      <c r="P249" s="325"/>
      <c r="Q249" s="325"/>
      <c r="R249" s="326"/>
      <c r="S249" s="324" t="s">
        <v>205</v>
      </c>
      <c r="T249" s="325"/>
      <c r="U249" s="325"/>
      <c r="V249" s="326"/>
      <c r="AB249" s="245"/>
      <c r="AC249" s="245"/>
      <c r="AD249" s="245"/>
      <c r="AE249" s="245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</row>
    <row r="250" spans="2:68" x14ac:dyDescent="0.15">
      <c r="B250" s="324" t="s">
        <v>206</v>
      </c>
      <c r="C250" s="326"/>
      <c r="D250" s="324" t="s">
        <v>287</v>
      </c>
      <c r="E250" s="325"/>
      <c r="F250" s="325"/>
      <c r="G250" s="325"/>
      <c r="H250" s="325"/>
      <c r="I250" s="325"/>
      <c r="J250" s="325"/>
      <c r="K250" s="325"/>
      <c r="L250" s="325"/>
      <c r="M250" s="325"/>
      <c r="N250" s="325"/>
      <c r="O250" s="325"/>
      <c r="P250" s="325"/>
      <c r="Q250" s="325"/>
      <c r="R250" s="326"/>
      <c r="S250" s="324" t="s">
        <v>288</v>
      </c>
      <c r="T250" s="325"/>
      <c r="U250" s="325"/>
      <c r="V250" s="326"/>
      <c r="AB250" s="245"/>
      <c r="AC250" s="245"/>
      <c r="AD250" s="245"/>
      <c r="AE250" s="245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</row>
    <row r="251" spans="2:68" x14ac:dyDescent="0.15">
      <c r="B251" s="324" t="s">
        <v>209</v>
      </c>
      <c r="C251" s="326"/>
      <c r="D251" s="324" t="s">
        <v>287</v>
      </c>
      <c r="E251" s="325"/>
      <c r="F251" s="325"/>
      <c r="G251" s="325"/>
      <c r="H251" s="325"/>
      <c r="I251" s="325"/>
      <c r="J251" s="325"/>
      <c r="K251" s="325"/>
      <c r="L251" s="325"/>
      <c r="M251" s="325"/>
      <c r="N251" s="325"/>
      <c r="O251" s="325"/>
      <c r="P251" s="325"/>
      <c r="Q251" s="325"/>
      <c r="R251" s="326"/>
      <c r="S251" s="324" t="s">
        <v>288</v>
      </c>
      <c r="T251" s="325"/>
      <c r="U251" s="325"/>
      <c r="V251" s="326"/>
      <c r="AB251" s="245"/>
      <c r="AC251" s="245"/>
      <c r="AD251" s="245"/>
      <c r="AE251" s="245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</row>
    <row r="252" spans="2:68" x14ac:dyDescent="0.15">
      <c r="B252" s="324" t="s">
        <v>210</v>
      </c>
      <c r="C252" s="326"/>
      <c r="D252" s="324" t="s">
        <v>287</v>
      </c>
      <c r="E252" s="325"/>
      <c r="F252" s="325"/>
      <c r="G252" s="325"/>
      <c r="H252" s="325"/>
      <c r="I252" s="325"/>
      <c r="J252" s="325"/>
      <c r="K252" s="325"/>
      <c r="L252" s="325"/>
      <c r="M252" s="325"/>
      <c r="N252" s="325"/>
      <c r="O252" s="325"/>
      <c r="P252" s="325"/>
      <c r="Q252" s="325"/>
      <c r="R252" s="326"/>
      <c r="S252" s="324" t="s">
        <v>288</v>
      </c>
      <c r="T252" s="325"/>
      <c r="U252" s="325"/>
      <c r="V252" s="326"/>
      <c r="AB252" s="245"/>
      <c r="AC252" s="245"/>
      <c r="AD252" s="245"/>
      <c r="AE252" s="245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</row>
    <row r="253" spans="2:68" x14ac:dyDescent="0.15">
      <c r="B253" s="324" t="s">
        <v>211</v>
      </c>
      <c r="C253" s="326"/>
      <c r="D253" s="324" t="s">
        <v>287</v>
      </c>
      <c r="E253" s="325"/>
      <c r="F253" s="325"/>
      <c r="G253" s="325"/>
      <c r="H253" s="325"/>
      <c r="I253" s="325"/>
      <c r="J253" s="325"/>
      <c r="K253" s="325"/>
      <c r="L253" s="325"/>
      <c r="M253" s="325"/>
      <c r="N253" s="325"/>
      <c r="O253" s="325"/>
      <c r="P253" s="325"/>
      <c r="Q253" s="325"/>
      <c r="R253" s="326"/>
      <c r="S253" s="324" t="s">
        <v>288</v>
      </c>
      <c r="T253" s="325"/>
      <c r="U253" s="325"/>
      <c r="V253" s="326"/>
      <c r="AB253" s="245"/>
      <c r="AC253" s="245"/>
      <c r="AD253" s="245"/>
      <c r="AE253" s="245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</row>
    <row r="254" spans="2:68" x14ac:dyDescent="0.15">
      <c r="B254" s="324" t="s">
        <v>212</v>
      </c>
      <c r="C254" s="326"/>
      <c r="D254" s="324" t="s">
        <v>287</v>
      </c>
      <c r="E254" s="325"/>
      <c r="F254" s="325"/>
      <c r="G254" s="325"/>
      <c r="H254" s="325"/>
      <c r="I254" s="325"/>
      <c r="J254" s="325"/>
      <c r="K254" s="325"/>
      <c r="L254" s="325"/>
      <c r="M254" s="325"/>
      <c r="N254" s="325"/>
      <c r="O254" s="325"/>
      <c r="P254" s="325"/>
      <c r="Q254" s="325"/>
      <c r="R254" s="326"/>
      <c r="S254" s="324" t="s">
        <v>288</v>
      </c>
      <c r="T254" s="325"/>
      <c r="U254" s="325"/>
      <c r="V254" s="326"/>
      <c r="AB254" s="245"/>
      <c r="AC254" s="245"/>
      <c r="AD254" s="245"/>
      <c r="AE254" s="245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</row>
    <row r="255" spans="2:68" x14ac:dyDescent="0.15">
      <c r="B255" s="324" t="s">
        <v>213</v>
      </c>
      <c r="C255" s="326"/>
      <c r="D255" s="324" t="s">
        <v>287</v>
      </c>
      <c r="E255" s="325"/>
      <c r="F255" s="325"/>
      <c r="G255" s="325"/>
      <c r="H255" s="325"/>
      <c r="I255" s="325"/>
      <c r="J255" s="325"/>
      <c r="K255" s="325"/>
      <c r="L255" s="325"/>
      <c r="M255" s="325"/>
      <c r="N255" s="325"/>
      <c r="O255" s="325"/>
      <c r="P255" s="325"/>
      <c r="Q255" s="325"/>
      <c r="R255" s="326"/>
      <c r="S255" s="324" t="s">
        <v>288</v>
      </c>
      <c r="T255" s="325"/>
      <c r="U255" s="325"/>
      <c r="V255" s="326"/>
      <c r="AB255" s="245"/>
      <c r="AC255" s="245"/>
      <c r="AD255" s="245"/>
      <c r="AE255" s="245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</row>
  </sheetData>
  <mergeCells count="1582">
    <mergeCell ref="B255:C255"/>
    <mergeCell ref="D255:R255"/>
    <mergeCell ref="S255:V255"/>
    <mergeCell ref="B253:C253"/>
    <mergeCell ref="D253:R253"/>
    <mergeCell ref="S253:V253"/>
    <mergeCell ref="B254:C254"/>
    <mergeCell ref="D254:R254"/>
    <mergeCell ref="S254:V254"/>
    <mergeCell ref="B251:C251"/>
    <mergeCell ref="D251:R251"/>
    <mergeCell ref="S251:V251"/>
    <mergeCell ref="B252:C252"/>
    <mergeCell ref="D252:R252"/>
    <mergeCell ref="S252:V252"/>
    <mergeCell ref="B249:C249"/>
    <mergeCell ref="D249:R249"/>
    <mergeCell ref="S249:V249"/>
    <mergeCell ref="B250:C250"/>
    <mergeCell ref="D250:R250"/>
    <mergeCell ref="S250:V250"/>
    <mergeCell ref="K245:L245"/>
    <mergeCell ref="M245:AA245"/>
    <mergeCell ref="AB245:AE245"/>
    <mergeCell ref="K246:L246"/>
    <mergeCell ref="M246:AA246"/>
    <mergeCell ref="AB246:AE246"/>
    <mergeCell ref="K243:L243"/>
    <mergeCell ref="M243:AA243"/>
    <mergeCell ref="AB243:AE243"/>
    <mergeCell ref="K244:L244"/>
    <mergeCell ref="M244:AA244"/>
    <mergeCell ref="AB244:AE244"/>
    <mergeCell ref="AB241:AE241"/>
    <mergeCell ref="B242:C242"/>
    <mergeCell ref="D242:I242"/>
    <mergeCell ref="K242:L242"/>
    <mergeCell ref="M242:AA242"/>
    <mergeCell ref="AB242:AE242"/>
    <mergeCell ref="B240:C240"/>
    <mergeCell ref="D240:I240"/>
    <mergeCell ref="K240:AA240"/>
    <mergeCell ref="B241:C241"/>
    <mergeCell ref="D241:I241"/>
    <mergeCell ref="K241:L241"/>
    <mergeCell ref="M241:AA241"/>
    <mergeCell ref="B238:C238"/>
    <mergeCell ref="D238:I238"/>
    <mergeCell ref="K238:L238"/>
    <mergeCell ref="M238:AA238"/>
    <mergeCell ref="AB238:AE238"/>
    <mergeCell ref="B239:C239"/>
    <mergeCell ref="D239:I239"/>
    <mergeCell ref="B236:C236"/>
    <mergeCell ref="D236:I236"/>
    <mergeCell ref="K236:L236"/>
    <mergeCell ref="M236:AA236"/>
    <mergeCell ref="AB236:AE236"/>
    <mergeCell ref="B237:C237"/>
    <mergeCell ref="D237:I237"/>
    <mergeCell ref="K237:L237"/>
    <mergeCell ref="M237:AA237"/>
    <mergeCell ref="AB237:AE237"/>
    <mergeCell ref="AH218:AH228"/>
    <mergeCell ref="B233:AH233"/>
    <mergeCell ref="B234:D234"/>
    <mergeCell ref="K234:AA234"/>
    <mergeCell ref="B235:C235"/>
    <mergeCell ref="D235:I235"/>
    <mergeCell ref="K235:L235"/>
    <mergeCell ref="M235:AA235"/>
    <mergeCell ref="AB235:AE235"/>
    <mergeCell ref="AB218:AB228"/>
    <mergeCell ref="AC218:AC228"/>
    <mergeCell ref="AD218:AD228"/>
    <mergeCell ref="AE218:AE228"/>
    <mergeCell ref="AF218:AF228"/>
    <mergeCell ref="AG218:AG228"/>
    <mergeCell ref="V218:V228"/>
    <mergeCell ref="W218:W228"/>
    <mergeCell ref="X218:X228"/>
    <mergeCell ref="Y218:Y228"/>
    <mergeCell ref="Z218:Z228"/>
    <mergeCell ref="AA218:AA228"/>
    <mergeCell ref="P218:P228"/>
    <mergeCell ref="Q218:Q228"/>
    <mergeCell ref="R218:R228"/>
    <mergeCell ref="S218:S228"/>
    <mergeCell ref="T218:T228"/>
    <mergeCell ref="U218:U228"/>
    <mergeCell ref="J218:J228"/>
    <mergeCell ref="K218:K228"/>
    <mergeCell ref="L218:L228"/>
    <mergeCell ref="M218:M228"/>
    <mergeCell ref="N218:N228"/>
    <mergeCell ref="O218:O228"/>
    <mergeCell ref="AF200:AF210"/>
    <mergeCell ref="AG200:AG210"/>
    <mergeCell ref="AH200:AH210"/>
    <mergeCell ref="B216:B232"/>
    <mergeCell ref="D218:D228"/>
    <mergeCell ref="E218:E228"/>
    <mergeCell ref="F218:F228"/>
    <mergeCell ref="G218:G228"/>
    <mergeCell ref="H218:H228"/>
    <mergeCell ref="I218:I228"/>
    <mergeCell ref="Z200:Z210"/>
    <mergeCell ref="AA200:AA210"/>
    <mergeCell ref="AB200:AB210"/>
    <mergeCell ref="AC200:AC210"/>
    <mergeCell ref="AD200:AD210"/>
    <mergeCell ref="AE200:AE210"/>
    <mergeCell ref="T200:T210"/>
    <mergeCell ref="U200:U210"/>
    <mergeCell ref="V200:V210"/>
    <mergeCell ref="W200:W210"/>
    <mergeCell ref="X200:X210"/>
    <mergeCell ref="Y200:Y210"/>
    <mergeCell ref="N200:N210"/>
    <mergeCell ref="O200:O210"/>
    <mergeCell ref="P200:P210"/>
    <mergeCell ref="Q200:Q210"/>
    <mergeCell ref="R200:R210"/>
    <mergeCell ref="S200:S210"/>
    <mergeCell ref="H200:H210"/>
    <mergeCell ref="I200:I210"/>
    <mergeCell ref="J200:J210"/>
    <mergeCell ref="K200:K210"/>
    <mergeCell ref="L200:L210"/>
    <mergeCell ref="M200:M210"/>
    <mergeCell ref="AD182:AD192"/>
    <mergeCell ref="AE182:AE192"/>
    <mergeCell ref="AF182:AF192"/>
    <mergeCell ref="AG182:AG192"/>
    <mergeCell ref="AH182:AH192"/>
    <mergeCell ref="B198:B214"/>
    <mergeCell ref="D200:D210"/>
    <mergeCell ref="E200:E210"/>
    <mergeCell ref="F200:F210"/>
    <mergeCell ref="G200:G210"/>
    <mergeCell ref="X182:X192"/>
    <mergeCell ref="Y182:Y192"/>
    <mergeCell ref="Z182:Z192"/>
    <mergeCell ref="AA182:AA192"/>
    <mergeCell ref="AB182:AB192"/>
    <mergeCell ref="AC182:AC192"/>
    <mergeCell ref="R182:R192"/>
    <mergeCell ref="S182:S192"/>
    <mergeCell ref="T182:T192"/>
    <mergeCell ref="U182:U192"/>
    <mergeCell ref="V182:V192"/>
    <mergeCell ref="W182:W192"/>
    <mergeCell ref="L182:L192"/>
    <mergeCell ref="M182:M192"/>
    <mergeCell ref="N182:N192"/>
    <mergeCell ref="O182:O192"/>
    <mergeCell ref="P182:P192"/>
    <mergeCell ref="Q182:Q192"/>
    <mergeCell ref="AH164:AH174"/>
    <mergeCell ref="B180:B196"/>
    <mergeCell ref="D182:D192"/>
    <mergeCell ref="E182:E192"/>
    <mergeCell ref="F182:F192"/>
    <mergeCell ref="G182:G192"/>
    <mergeCell ref="H182:H192"/>
    <mergeCell ref="I182:I192"/>
    <mergeCell ref="J182:J192"/>
    <mergeCell ref="K182:K192"/>
    <mergeCell ref="AB164:AB174"/>
    <mergeCell ref="AC164:AC174"/>
    <mergeCell ref="AD164:AD174"/>
    <mergeCell ref="AE164:AE174"/>
    <mergeCell ref="AF164:AF174"/>
    <mergeCell ref="AG164:AG174"/>
    <mergeCell ref="V164:V174"/>
    <mergeCell ref="W164:W174"/>
    <mergeCell ref="X164:X174"/>
    <mergeCell ref="Y164:Y174"/>
    <mergeCell ref="Z164:Z174"/>
    <mergeCell ref="AA164:AA174"/>
    <mergeCell ref="P164:P174"/>
    <mergeCell ref="Q164:Q174"/>
    <mergeCell ref="R164:R174"/>
    <mergeCell ref="S164:S174"/>
    <mergeCell ref="T164:T174"/>
    <mergeCell ref="U164:U174"/>
    <mergeCell ref="J164:J174"/>
    <mergeCell ref="K164:K174"/>
    <mergeCell ref="L164:L174"/>
    <mergeCell ref="M164:M174"/>
    <mergeCell ref="N164:N174"/>
    <mergeCell ref="O164:O174"/>
    <mergeCell ref="B162:B178"/>
    <mergeCell ref="E164:E174"/>
    <mergeCell ref="F164:F174"/>
    <mergeCell ref="G164:G174"/>
    <mergeCell ref="H164:H174"/>
    <mergeCell ref="I164:I174"/>
    <mergeCell ref="B155:H155"/>
    <mergeCell ref="I155:BC155"/>
    <mergeCell ref="BD155:BP155"/>
    <mergeCell ref="B156:H156"/>
    <mergeCell ref="I156:BC156"/>
    <mergeCell ref="BD156:BP156"/>
    <mergeCell ref="B153:H153"/>
    <mergeCell ref="I153:BC153"/>
    <mergeCell ref="BD153:BP153"/>
    <mergeCell ref="B154:H154"/>
    <mergeCell ref="I154:BC154"/>
    <mergeCell ref="BD154:BP154"/>
    <mergeCell ref="B151:H151"/>
    <mergeCell ref="I151:BC151"/>
    <mergeCell ref="BD151:BP151"/>
    <mergeCell ref="B152:H152"/>
    <mergeCell ref="I152:BC152"/>
    <mergeCell ref="BD152:BP152"/>
    <mergeCell ref="Q146:T146"/>
    <mergeCell ref="W146:AY146"/>
    <mergeCell ref="AZ146:BI146"/>
    <mergeCell ref="B149:AQ149"/>
    <mergeCell ref="B150:H150"/>
    <mergeCell ref="I150:BC150"/>
    <mergeCell ref="BD150:BP150"/>
    <mergeCell ref="C143:M145"/>
    <mergeCell ref="Q143:T143"/>
    <mergeCell ref="W143:AY143"/>
    <mergeCell ref="AZ143:BI143"/>
    <mergeCell ref="Q144:T144"/>
    <mergeCell ref="W144:AY144"/>
    <mergeCell ref="AZ144:BI144"/>
    <mergeCell ref="Q145:T145"/>
    <mergeCell ref="W145:AY145"/>
    <mergeCell ref="AZ145:BI145"/>
    <mergeCell ref="B142:D142"/>
    <mergeCell ref="E142:H142"/>
    <mergeCell ref="J142:M142"/>
    <mergeCell ref="Q142:T142"/>
    <mergeCell ref="W142:AY142"/>
    <mergeCell ref="AZ142:BI142"/>
    <mergeCell ref="B141:D141"/>
    <mergeCell ref="E141:H141"/>
    <mergeCell ref="J141:M141"/>
    <mergeCell ref="Q141:T141"/>
    <mergeCell ref="W141:AY141"/>
    <mergeCell ref="AZ141:BI141"/>
    <mergeCell ref="BQ138:BR138"/>
    <mergeCell ref="B139:D139"/>
    <mergeCell ref="E139:H139"/>
    <mergeCell ref="J139:M139"/>
    <mergeCell ref="BQ139:BR139"/>
    <mergeCell ref="B140:D140"/>
    <mergeCell ref="E140:H140"/>
    <mergeCell ref="J140:M140"/>
    <mergeCell ref="Q140:AY140"/>
    <mergeCell ref="AZ137:BI137"/>
    <mergeCell ref="B138:D138"/>
    <mergeCell ref="E138:H138"/>
    <mergeCell ref="J138:M138"/>
    <mergeCell ref="Q138:T138"/>
    <mergeCell ref="W138:AJ138"/>
    <mergeCell ref="AL138:AY138"/>
    <mergeCell ref="AZ138:BI138"/>
    <mergeCell ref="B137:D137"/>
    <mergeCell ref="E137:H137"/>
    <mergeCell ref="J137:M137"/>
    <mergeCell ref="Q137:T137"/>
    <mergeCell ref="W137:AJ137"/>
    <mergeCell ref="AL137:AY137"/>
    <mergeCell ref="BQ135:BR135"/>
    <mergeCell ref="B136:D136"/>
    <mergeCell ref="E136:H136"/>
    <mergeCell ref="J136:M136"/>
    <mergeCell ref="Q136:T136"/>
    <mergeCell ref="W136:AJ136"/>
    <mergeCell ref="AL136:AY136"/>
    <mergeCell ref="AZ136:BI136"/>
    <mergeCell ref="BQ132:BR132"/>
    <mergeCell ref="B133:AO133"/>
    <mergeCell ref="B134:E134"/>
    <mergeCell ref="Q134:AY134"/>
    <mergeCell ref="BQ134:BR134"/>
    <mergeCell ref="B135:D135"/>
    <mergeCell ref="E135:M135"/>
    <mergeCell ref="Q135:T135"/>
    <mergeCell ref="W135:AY135"/>
    <mergeCell ref="AZ135:BI135"/>
    <mergeCell ref="BQ131:BR131"/>
    <mergeCell ref="F132:G132"/>
    <mergeCell ref="H132:I132"/>
    <mergeCell ref="J132:K132"/>
    <mergeCell ref="L132:M132"/>
    <mergeCell ref="N132:O132"/>
    <mergeCell ref="X132:Y132"/>
    <mergeCell ref="Z132:AA132"/>
    <mergeCell ref="AB132:AC132"/>
    <mergeCell ref="AH132:AI132"/>
    <mergeCell ref="X130:Y131"/>
    <mergeCell ref="Z130:AA131"/>
    <mergeCell ref="AB130:AC131"/>
    <mergeCell ref="AH130:AI131"/>
    <mergeCell ref="BQ130:BR130"/>
    <mergeCell ref="F131:G131"/>
    <mergeCell ref="H131:I131"/>
    <mergeCell ref="J131:K131"/>
    <mergeCell ref="L131:M131"/>
    <mergeCell ref="N131:O131"/>
    <mergeCell ref="B121:B122"/>
    <mergeCell ref="B123:B124"/>
    <mergeCell ref="F129:G129"/>
    <mergeCell ref="AB129:AC129"/>
    <mergeCell ref="F130:G130"/>
    <mergeCell ref="H130:I130"/>
    <mergeCell ref="J130:K130"/>
    <mergeCell ref="L130:M130"/>
    <mergeCell ref="N130:O130"/>
    <mergeCell ref="V130:W131"/>
    <mergeCell ref="F120:G128"/>
    <mergeCell ref="H120:I128"/>
    <mergeCell ref="J120:K128"/>
    <mergeCell ref="L120:M128"/>
    <mergeCell ref="N120:O128"/>
    <mergeCell ref="V120:V128"/>
    <mergeCell ref="BL118:BL128"/>
    <mergeCell ref="BN118:BN128"/>
    <mergeCell ref="BP118:BP128"/>
    <mergeCell ref="F119:G119"/>
    <mergeCell ref="H119:I119"/>
    <mergeCell ref="J119:K119"/>
    <mergeCell ref="L119:M119"/>
    <mergeCell ref="N119:O119"/>
    <mergeCell ref="V119:W119"/>
    <mergeCell ref="X119:Y119"/>
    <mergeCell ref="AY118:AY128"/>
    <mergeCell ref="AZ118:BB128"/>
    <mergeCell ref="BD118:BD128"/>
    <mergeCell ref="BE118:BF118"/>
    <mergeCell ref="BH118:BH128"/>
    <mergeCell ref="BJ118:BJ128"/>
    <mergeCell ref="BE119:BF119"/>
    <mergeCell ref="BE120:BF128"/>
    <mergeCell ref="AM118:AM128"/>
    <mergeCell ref="AO118:AO128"/>
    <mergeCell ref="AQ118:AQ128"/>
    <mergeCell ref="AS118:AS128"/>
    <mergeCell ref="AU118:AU128"/>
    <mergeCell ref="AW118:AW128"/>
    <mergeCell ref="Z118:AA118"/>
    <mergeCell ref="AB118:AC118"/>
    <mergeCell ref="AE118:AE128"/>
    <mergeCell ref="AG118:AG128"/>
    <mergeCell ref="AH118:AI128"/>
    <mergeCell ref="AK118:AK128"/>
    <mergeCell ref="Z119:AA119"/>
    <mergeCell ref="AB119:AC119"/>
    <mergeCell ref="Z120:AA128"/>
    <mergeCell ref="AB120:AC128"/>
    <mergeCell ref="N118:O118"/>
    <mergeCell ref="Q118:Q128"/>
    <mergeCell ref="S118:S128"/>
    <mergeCell ref="U118:U128"/>
    <mergeCell ref="V118:W118"/>
    <mergeCell ref="X118:Y118"/>
    <mergeCell ref="W120:W128"/>
    <mergeCell ref="X120:Y128"/>
    <mergeCell ref="BG117:BH117"/>
    <mergeCell ref="BI117:BJ117"/>
    <mergeCell ref="BK117:BL117"/>
    <mergeCell ref="BM117:BN117"/>
    <mergeCell ref="BO117:BP117"/>
    <mergeCell ref="E118:E128"/>
    <mergeCell ref="F118:G118"/>
    <mergeCell ref="H118:I118"/>
    <mergeCell ref="J118:K118"/>
    <mergeCell ref="L118:M118"/>
    <mergeCell ref="AT117:AU117"/>
    <mergeCell ref="AV117:AW117"/>
    <mergeCell ref="AX117:AY117"/>
    <mergeCell ref="AZ117:BB117"/>
    <mergeCell ref="BC117:BD117"/>
    <mergeCell ref="BE117:BF117"/>
    <mergeCell ref="AH117:AI117"/>
    <mergeCell ref="AJ117:AK117"/>
    <mergeCell ref="AL117:AM117"/>
    <mergeCell ref="AN117:AO117"/>
    <mergeCell ref="AP117:AQ117"/>
    <mergeCell ref="AR117:AS117"/>
    <mergeCell ref="V117:W117"/>
    <mergeCell ref="X117:Y117"/>
    <mergeCell ref="Z117:AA117"/>
    <mergeCell ref="AB117:AC117"/>
    <mergeCell ref="AD117:AE117"/>
    <mergeCell ref="AF117:AG117"/>
    <mergeCell ref="BM116:BN116"/>
    <mergeCell ref="BO116:BP116"/>
    <mergeCell ref="D117:E117"/>
    <mergeCell ref="F117:G117"/>
    <mergeCell ref="H117:I117"/>
    <mergeCell ref="J117:K117"/>
    <mergeCell ref="L117:M117"/>
    <mergeCell ref="N117:O117"/>
    <mergeCell ref="P117:R117"/>
    <mergeCell ref="S117:U117"/>
    <mergeCell ref="AZ116:BB116"/>
    <mergeCell ref="BC116:BD116"/>
    <mergeCell ref="BE116:BF116"/>
    <mergeCell ref="BG116:BH116"/>
    <mergeCell ref="BI116:BJ116"/>
    <mergeCell ref="BK116:BL116"/>
    <mergeCell ref="AN116:AO116"/>
    <mergeCell ref="AP116:AQ116"/>
    <mergeCell ref="AR116:AS116"/>
    <mergeCell ref="AT116:AU116"/>
    <mergeCell ref="AV116:AW116"/>
    <mergeCell ref="AX116:AY116"/>
    <mergeCell ref="AB116:AC116"/>
    <mergeCell ref="AD116:AE116"/>
    <mergeCell ref="AF116:AG116"/>
    <mergeCell ref="AH116:AI116"/>
    <mergeCell ref="AJ116:AK116"/>
    <mergeCell ref="AL116:AM116"/>
    <mergeCell ref="N116:O116"/>
    <mergeCell ref="P116:R116"/>
    <mergeCell ref="S116:U116"/>
    <mergeCell ref="V116:W116"/>
    <mergeCell ref="X116:Y116"/>
    <mergeCell ref="Z116:AA116"/>
    <mergeCell ref="BA114:BB114"/>
    <mergeCell ref="BC114:BD114"/>
    <mergeCell ref="BE114:BF114"/>
    <mergeCell ref="BG114:BH114"/>
    <mergeCell ref="BQ114:BR114"/>
    <mergeCell ref="D116:E116"/>
    <mergeCell ref="F116:G116"/>
    <mergeCell ref="H116:I116"/>
    <mergeCell ref="J116:K116"/>
    <mergeCell ref="L116:M116"/>
    <mergeCell ref="AG114:AI114"/>
    <mergeCell ref="AK114:AL114"/>
    <mergeCell ref="AM114:AN114"/>
    <mergeCell ref="AO114:AP114"/>
    <mergeCell ref="AQ114:AR114"/>
    <mergeCell ref="AY114:AZ114"/>
    <mergeCell ref="N114:O114"/>
    <mergeCell ref="T114:U114"/>
    <mergeCell ref="V114:W114"/>
    <mergeCell ref="Z114:AA114"/>
    <mergeCell ref="AB114:AC114"/>
    <mergeCell ref="AD114:AF114"/>
    <mergeCell ref="F113:G113"/>
    <mergeCell ref="BC113:BD113"/>
    <mergeCell ref="BE113:BF113"/>
    <mergeCell ref="BG113:BH113"/>
    <mergeCell ref="BQ113:BR113"/>
    <mergeCell ref="D114:E114"/>
    <mergeCell ref="F114:G114"/>
    <mergeCell ref="H114:I114"/>
    <mergeCell ref="J114:K114"/>
    <mergeCell ref="L114:M114"/>
    <mergeCell ref="AY112:AZ113"/>
    <mergeCell ref="BA112:BB113"/>
    <mergeCell ref="BC112:BD112"/>
    <mergeCell ref="BE112:BF112"/>
    <mergeCell ref="BG112:BH112"/>
    <mergeCell ref="BQ112:BR112"/>
    <mergeCell ref="AG112:AI113"/>
    <mergeCell ref="AJ112:AL113"/>
    <mergeCell ref="AM112:AN113"/>
    <mergeCell ref="AO112:AP113"/>
    <mergeCell ref="AQ112:AR113"/>
    <mergeCell ref="AS112:AT113"/>
    <mergeCell ref="N112:O113"/>
    <mergeCell ref="T112:U113"/>
    <mergeCell ref="V112:W113"/>
    <mergeCell ref="Z112:AA113"/>
    <mergeCell ref="AB112:AC113"/>
    <mergeCell ref="AD112:AF113"/>
    <mergeCell ref="AG111:AI111"/>
    <mergeCell ref="AJ111:AL111"/>
    <mergeCell ref="AM111:AN111"/>
    <mergeCell ref="AO111:AP111"/>
    <mergeCell ref="BC111:BD111"/>
    <mergeCell ref="D112:E113"/>
    <mergeCell ref="F112:G112"/>
    <mergeCell ref="H112:I113"/>
    <mergeCell ref="J112:K113"/>
    <mergeCell ref="L112:M113"/>
    <mergeCell ref="BE102:BF110"/>
    <mergeCell ref="BG102:BH110"/>
    <mergeCell ref="B103:B104"/>
    <mergeCell ref="B105:B106"/>
    <mergeCell ref="J111:K111"/>
    <mergeCell ref="N111:O111"/>
    <mergeCell ref="T111:U111"/>
    <mergeCell ref="V111:W111"/>
    <mergeCell ref="Z111:AA111"/>
    <mergeCell ref="AD111:AF111"/>
    <mergeCell ref="F102:G110"/>
    <mergeCell ref="AJ102:AJ110"/>
    <mergeCell ref="AK102:AL110"/>
    <mergeCell ref="AM102:AN110"/>
    <mergeCell ref="AQ102:AR110"/>
    <mergeCell ref="AS102:AS110"/>
    <mergeCell ref="BO100:BP110"/>
    <mergeCell ref="D101:E110"/>
    <mergeCell ref="F101:G101"/>
    <mergeCell ref="AD101:AF110"/>
    <mergeCell ref="AJ101:AL101"/>
    <mergeCell ref="AM101:AN101"/>
    <mergeCell ref="AQ101:AR101"/>
    <mergeCell ref="AS101:AT101"/>
    <mergeCell ref="AY101:AZ101"/>
    <mergeCell ref="BA101:BB101"/>
    <mergeCell ref="BC100:BD100"/>
    <mergeCell ref="BE100:BF100"/>
    <mergeCell ref="BG100:BH100"/>
    <mergeCell ref="BI100:BJ110"/>
    <mergeCell ref="BK100:BL110"/>
    <mergeCell ref="BM100:BN110"/>
    <mergeCell ref="BC101:BD101"/>
    <mergeCell ref="BE101:BF101"/>
    <mergeCell ref="BG101:BH101"/>
    <mergeCell ref="BC102:BD110"/>
    <mergeCell ref="AQ100:AR100"/>
    <mergeCell ref="AS100:AT100"/>
    <mergeCell ref="AU100:AV110"/>
    <mergeCell ref="AW100:AX110"/>
    <mergeCell ref="AY100:AZ100"/>
    <mergeCell ref="BA100:BB100"/>
    <mergeCell ref="AT102:AT110"/>
    <mergeCell ref="AY102:AZ110"/>
    <mergeCell ref="BA102:BB110"/>
    <mergeCell ref="AB100:AC110"/>
    <mergeCell ref="AD100:AF100"/>
    <mergeCell ref="AG100:AI110"/>
    <mergeCell ref="AJ100:AL100"/>
    <mergeCell ref="AM100:AN100"/>
    <mergeCell ref="AO100:AP110"/>
    <mergeCell ref="P100:Q110"/>
    <mergeCell ref="R100:S110"/>
    <mergeCell ref="T100:U110"/>
    <mergeCell ref="V100:W110"/>
    <mergeCell ref="X100:Y110"/>
    <mergeCell ref="Z100:AA110"/>
    <mergeCell ref="BI99:BJ99"/>
    <mergeCell ref="BK99:BL99"/>
    <mergeCell ref="BM99:BN99"/>
    <mergeCell ref="BO99:BP99"/>
    <mergeCell ref="D100:E100"/>
    <mergeCell ref="F100:G100"/>
    <mergeCell ref="H100:I110"/>
    <mergeCell ref="J100:K110"/>
    <mergeCell ref="L100:M110"/>
    <mergeCell ref="N100:O110"/>
    <mergeCell ref="AW99:AX99"/>
    <mergeCell ref="AY99:AZ99"/>
    <mergeCell ref="BA99:BB99"/>
    <mergeCell ref="BC99:BD99"/>
    <mergeCell ref="BE99:BF99"/>
    <mergeCell ref="BG99:BH99"/>
    <mergeCell ref="AJ99:AL99"/>
    <mergeCell ref="AM99:AN99"/>
    <mergeCell ref="AO99:AP99"/>
    <mergeCell ref="AQ99:AR99"/>
    <mergeCell ref="AS99:AT99"/>
    <mergeCell ref="AU99:AV99"/>
    <mergeCell ref="V99:W99"/>
    <mergeCell ref="X99:Y99"/>
    <mergeCell ref="Z99:AA99"/>
    <mergeCell ref="AB99:AC99"/>
    <mergeCell ref="AD99:AF99"/>
    <mergeCell ref="AG99:AI99"/>
    <mergeCell ref="BO98:BP98"/>
    <mergeCell ref="D99:E99"/>
    <mergeCell ref="F99:G99"/>
    <mergeCell ref="H99:I99"/>
    <mergeCell ref="J99:K99"/>
    <mergeCell ref="L99:M99"/>
    <mergeCell ref="N99:O99"/>
    <mergeCell ref="P99:Q99"/>
    <mergeCell ref="R99:S99"/>
    <mergeCell ref="T99:U99"/>
    <mergeCell ref="BC98:BD98"/>
    <mergeCell ref="BE98:BF98"/>
    <mergeCell ref="BG98:BH98"/>
    <mergeCell ref="BI98:BJ98"/>
    <mergeCell ref="BK98:BL98"/>
    <mergeCell ref="BM98:BN98"/>
    <mergeCell ref="AQ98:AR98"/>
    <mergeCell ref="AS98:AT98"/>
    <mergeCell ref="AU98:AV98"/>
    <mergeCell ref="AW98:AX98"/>
    <mergeCell ref="AY98:AZ98"/>
    <mergeCell ref="BA98:BB98"/>
    <mergeCell ref="AB98:AC98"/>
    <mergeCell ref="AD98:AF98"/>
    <mergeCell ref="AG98:AI98"/>
    <mergeCell ref="AJ98:AL98"/>
    <mergeCell ref="AM98:AN98"/>
    <mergeCell ref="AO98:AP98"/>
    <mergeCell ref="P98:Q98"/>
    <mergeCell ref="R98:S98"/>
    <mergeCell ref="T98:U98"/>
    <mergeCell ref="V98:W98"/>
    <mergeCell ref="X98:Y98"/>
    <mergeCell ref="Z98:AA98"/>
    <mergeCell ref="BK96:BL96"/>
    <mergeCell ref="BM96:BN96"/>
    <mergeCell ref="BO96:BP96"/>
    <mergeCell ref="BQ96:BR96"/>
    <mergeCell ref="D98:E98"/>
    <mergeCell ref="F98:G98"/>
    <mergeCell ref="H98:I98"/>
    <mergeCell ref="J98:K98"/>
    <mergeCell ref="L98:M98"/>
    <mergeCell ref="N98:O98"/>
    <mergeCell ref="AY96:AZ96"/>
    <mergeCell ref="BA96:BB96"/>
    <mergeCell ref="BC96:BD96"/>
    <mergeCell ref="BE96:BF96"/>
    <mergeCell ref="BG96:BH96"/>
    <mergeCell ref="BI96:BJ96"/>
    <mergeCell ref="AK96:AL96"/>
    <mergeCell ref="AM96:AN96"/>
    <mergeCell ref="AO96:AP96"/>
    <mergeCell ref="AQ96:AR96"/>
    <mergeCell ref="AU96:AV96"/>
    <mergeCell ref="AW96:AX96"/>
    <mergeCell ref="X96:Z96"/>
    <mergeCell ref="AA96:AB96"/>
    <mergeCell ref="AC96:AD96"/>
    <mergeCell ref="AE96:AF96"/>
    <mergeCell ref="AG96:AH96"/>
    <mergeCell ref="AI96:AJ96"/>
    <mergeCell ref="BQ94:BR94"/>
    <mergeCell ref="BQ95:BR95"/>
    <mergeCell ref="D96:F96"/>
    <mergeCell ref="G96:I96"/>
    <mergeCell ref="J96:K96"/>
    <mergeCell ref="L96:M96"/>
    <mergeCell ref="N96:O96"/>
    <mergeCell ref="P96:Q96"/>
    <mergeCell ref="R96:S96"/>
    <mergeCell ref="T96:U96"/>
    <mergeCell ref="BE94:BF95"/>
    <mergeCell ref="BG94:BH95"/>
    <mergeCell ref="BI94:BJ95"/>
    <mergeCell ref="BK94:BL95"/>
    <mergeCell ref="BM94:BN95"/>
    <mergeCell ref="BO94:BP95"/>
    <mergeCell ref="AQ94:AR95"/>
    <mergeCell ref="AU94:AV95"/>
    <mergeCell ref="AW94:AX95"/>
    <mergeCell ref="AY94:AZ95"/>
    <mergeCell ref="BA94:BB95"/>
    <mergeCell ref="BC94:BD95"/>
    <mergeCell ref="AE94:AF95"/>
    <mergeCell ref="AG94:AH95"/>
    <mergeCell ref="AI94:AJ95"/>
    <mergeCell ref="AK94:AL95"/>
    <mergeCell ref="AM94:AN95"/>
    <mergeCell ref="AO94:AP95"/>
    <mergeCell ref="R94:S95"/>
    <mergeCell ref="T94:U95"/>
    <mergeCell ref="V94:V95"/>
    <mergeCell ref="X94:Z95"/>
    <mergeCell ref="AA94:AB95"/>
    <mergeCell ref="AC94:AD95"/>
    <mergeCell ref="D94:F95"/>
    <mergeCell ref="G94:I95"/>
    <mergeCell ref="J94:K95"/>
    <mergeCell ref="L94:M95"/>
    <mergeCell ref="N94:O95"/>
    <mergeCell ref="P94:Q95"/>
    <mergeCell ref="AC93:AD93"/>
    <mergeCell ref="AM93:AN93"/>
    <mergeCell ref="AO93:AP93"/>
    <mergeCell ref="BA93:BB93"/>
    <mergeCell ref="BC93:BD93"/>
    <mergeCell ref="BO93:BP93"/>
    <mergeCell ref="BK84:BL92"/>
    <mergeCell ref="BM84:BN92"/>
    <mergeCell ref="B85:B86"/>
    <mergeCell ref="B87:B88"/>
    <mergeCell ref="D93:F93"/>
    <mergeCell ref="G93:I93"/>
    <mergeCell ref="J93:K93"/>
    <mergeCell ref="L93:M93"/>
    <mergeCell ref="X93:Z93"/>
    <mergeCell ref="AA93:AB93"/>
    <mergeCell ref="AQ84:AR92"/>
    <mergeCell ref="AU84:AV92"/>
    <mergeCell ref="AW84:AX92"/>
    <mergeCell ref="AY84:AZ92"/>
    <mergeCell ref="BE84:BF92"/>
    <mergeCell ref="BG84:BH92"/>
    <mergeCell ref="BM83:BN83"/>
    <mergeCell ref="N84:O92"/>
    <mergeCell ref="P84:Q92"/>
    <mergeCell ref="R84:S92"/>
    <mergeCell ref="T84:U92"/>
    <mergeCell ref="W84:W92"/>
    <mergeCell ref="AE84:AF92"/>
    <mergeCell ref="AG84:AH92"/>
    <mergeCell ref="AI84:AJ92"/>
    <mergeCell ref="AK84:AL92"/>
    <mergeCell ref="BM82:BN82"/>
    <mergeCell ref="BO82:BP92"/>
    <mergeCell ref="N83:O83"/>
    <mergeCell ref="P83:Q83"/>
    <mergeCell ref="R83:S83"/>
    <mergeCell ref="T83:U83"/>
    <mergeCell ref="AE83:AF83"/>
    <mergeCell ref="AG83:AH83"/>
    <mergeCell ref="AI83:AJ83"/>
    <mergeCell ref="AK83:AL83"/>
    <mergeCell ref="BA82:BB92"/>
    <mergeCell ref="BC82:BD92"/>
    <mergeCell ref="BE82:BF82"/>
    <mergeCell ref="BG82:BH82"/>
    <mergeCell ref="BI82:BJ82"/>
    <mergeCell ref="BK82:BL82"/>
    <mergeCell ref="BE83:BF83"/>
    <mergeCell ref="BI83:BJ83"/>
    <mergeCell ref="BK83:BL83"/>
    <mergeCell ref="BI84:BJ92"/>
    <mergeCell ref="AO82:AP92"/>
    <mergeCell ref="AQ82:AR82"/>
    <mergeCell ref="AS82:AT92"/>
    <mergeCell ref="AU82:AV82"/>
    <mergeCell ref="AW82:AX82"/>
    <mergeCell ref="AY82:AZ82"/>
    <mergeCell ref="AQ83:AR83"/>
    <mergeCell ref="AU83:AV83"/>
    <mergeCell ref="AW83:AX83"/>
    <mergeCell ref="AY83:AZ83"/>
    <mergeCell ref="AC82:AD92"/>
    <mergeCell ref="AE82:AF82"/>
    <mergeCell ref="AG82:AH82"/>
    <mergeCell ref="AI82:AJ82"/>
    <mergeCell ref="AK82:AL82"/>
    <mergeCell ref="AM82:AN92"/>
    <mergeCell ref="P82:Q82"/>
    <mergeCell ref="R82:S82"/>
    <mergeCell ref="T82:U82"/>
    <mergeCell ref="V82:V92"/>
    <mergeCell ref="X82:Z92"/>
    <mergeCell ref="AA82:AB92"/>
    <mergeCell ref="BI81:BJ81"/>
    <mergeCell ref="BK81:BL81"/>
    <mergeCell ref="BM81:BN81"/>
    <mergeCell ref="BO81:BP81"/>
    <mergeCell ref="BQ81:BR81"/>
    <mergeCell ref="D82:F92"/>
    <mergeCell ref="G82:I92"/>
    <mergeCell ref="J82:K92"/>
    <mergeCell ref="L82:M92"/>
    <mergeCell ref="N82:O82"/>
    <mergeCell ref="AW81:AX81"/>
    <mergeCell ref="AY81:AZ81"/>
    <mergeCell ref="BA81:BB81"/>
    <mergeCell ref="BC81:BD81"/>
    <mergeCell ref="BE81:BF81"/>
    <mergeCell ref="BG81:BH81"/>
    <mergeCell ref="AK81:AL81"/>
    <mergeCell ref="AM81:AN81"/>
    <mergeCell ref="AO81:AP81"/>
    <mergeCell ref="AQ81:AR81"/>
    <mergeCell ref="AS81:AT81"/>
    <mergeCell ref="AU81:AV81"/>
    <mergeCell ref="X81:Z81"/>
    <mergeCell ref="AA81:AB81"/>
    <mergeCell ref="AC81:AD81"/>
    <mergeCell ref="AE81:AF81"/>
    <mergeCell ref="AG81:AH81"/>
    <mergeCell ref="AI81:AJ81"/>
    <mergeCell ref="BQ80:BR80"/>
    <mergeCell ref="D81:F81"/>
    <mergeCell ref="G81:I81"/>
    <mergeCell ref="J81:K81"/>
    <mergeCell ref="L81:M81"/>
    <mergeCell ref="N81:O81"/>
    <mergeCell ref="P81:Q81"/>
    <mergeCell ref="R81:S81"/>
    <mergeCell ref="T81:U81"/>
    <mergeCell ref="V81:W81"/>
    <mergeCell ref="BE80:BF80"/>
    <mergeCell ref="BG80:BH80"/>
    <mergeCell ref="BI80:BJ80"/>
    <mergeCell ref="BK80:BL80"/>
    <mergeCell ref="BM80:BN80"/>
    <mergeCell ref="BO80:BP80"/>
    <mergeCell ref="AS80:AT80"/>
    <mergeCell ref="AU80:AV80"/>
    <mergeCell ref="AW80:AX80"/>
    <mergeCell ref="AY80:AZ80"/>
    <mergeCell ref="BA80:BB80"/>
    <mergeCell ref="BC80:BD80"/>
    <mergeCell ref="AG80:AH80"/>
    <mergeCell ref="AI80:AJ80"/>
    <mergeCell ref="AK80:AL80"/>
    <mergeCell ref="AM80:AN80"/>
    <mergeCell ref="AO80:AP80"/>
    <mergeCell ref="AQ80:AR80"/>
    <mergeCell ref="T80:U80"/>
    <mergeCell ref="V80:W80"/>
    <mergeCell ref="X80:Z80"/>
    <mergeCell ref="AA80:AB80"/>
    <mergeCell ref="AC80:AD80"/>
    <mergeCell ref="AE80:AF80"/>
    <mergeCell ref="BE78:BF78"/>
    <mergeCell ref="BG78:BH78"/>
    <mergeCell ref="BQ78:BR78"/>
    <mergeCell ref="D80:F80"/>
    <mergeCell ref="G80:I80"/>
    <mergeCell ref="J80:K80"/>
    <mergeCell ref="L80:M80"/>
    <mergeCell ref="N80:O80"/>
    <mergeCell ref="P80:Q80"/>
    <mergeCell ref="R80:S80"/>
    <mergeCell ref="AK78:AL78"/>
    <mergeCell ref="AM78:AN78"/>
    <mergeCell ref="AQ78:AR78"/>
    <mergeCell ref="AW78:AX78"/>
    <mergeCell ref="BA78:BB78"/>
    <mergeCell ref="BC78:BD78"/>
    <mergeCell ref="Y78:Z78"/>
    <mergeCell ref="AA78:AB78"/>
    <mergeCell ref="AC78:AD78"/>
    <mergeCell ref="AE78:AF78"/>
    <mergeCell ref="AG78:AH78"/>
    <mergeCell ref="AI78:AJ78"/>
    <mergeCell ref="BQ77:BR77"/>
    <mergeCell ref="D78:E78"/>
    <mergeCell ref="F78:G78"/>
    <mergeCell ref="H78:J78"/>
    <mergeCell ref="K78:L78"/>
    <mergeCell ref="M78:O78"/>
    <mergeCell ref="P78:R78"/>
    <mergeCell ref="S78:T78"/>
    <mergeCell ref="U78:V78"/>
    <mergeCell ref="W78:X78"/>
    <mergeCell ref="BC76:BD77"/>
    <mergeCell ref="BE76:BF77"/>
    <mergeCell ref="BG76:BH77"/>
    <mergeCell ref="BQ76:BR76"/>
    <mergeCell ref="D77:E77"/>
    <mergeCell ref="F77:G77"/>
    <mergeCell ref="H77:J77"/>
    <mergeCell ref="K77:L77"/>
    <mergeCell ref="M77:O77"/>
    <mergeCell ref="U77:V77"/>
    <mergeCell ref="AI76:AJ77"/>
    <mergeCell ref="AK76:AL77"/>
    <mergeCell ref="AM76:AN76"/>
    <mergeCell ref="AQ76:AR76"/>
    <mergeCell ref="AW76:AX77"/>
    <mergeCell ref="BA76:BB77"/>
    <mergeCell ref="AM77:AN77"/>
    <mergeCell ref="AQ77:AR77"/>
    <mergeCell ref="W76:X76"/>
    <mergeCell ref="Y76:Z76"/>
    <mergeCell ref="AA76:AB77"/>
    <mergeCell ref="AC76:AD76"/>
    <mergeCell ref="AE76:AF77"/>
    <mergeCell ref="AG76:AH77"/>
    <mergeCell ref="W77:X77"/>
    <mergeCell ref="Y77:Z77"/>
    <mergeCell ref="AC77:AD77"/>
    <mergeCell ref="AE75:AF75"/>
    <mergeCell ref="AG75:AH75"/>
    <mergeCell ref="D76:E76"/>
    <mergeCell ref="F76:G76"/>
    <mergeCell ref="H76:J76"/>
    <mergeCell ref="K76:L76"/>
    <mergeCell ref="M76:O76"/>
    <mergeCell ref="P76:R77"/>
    <mergeCell ref="S76:T77"/>
    <mergeCell ref="U76:V76"/>
    <mergeCell ref="H75:J75"/>
    <mergeCell ref="K75:L75"/>
    <mergeCell ref="M75:O75"/>
    <mergeCell ref="P75:R75"/>
    <mergeCell ref="S75:T75"/>
    <mergeCell ref="Y75:Z75"/>
    <mergeCell ref="AW66:AX74"/>
    <mergeCell ref="BA66:BB74"/>
    <mergeCell ref="BC66:BD74"/>
    <mergeCell ref="BE66:BF74"/>
    <mergeCell ref="B67:B68"/>
    <mergeCell ref="B69:B70"/>
    <mergeCell ref="W66:X74"/>
    <mergeCell ref="Y66:Z74"/>
    <mergeCell ref="AA66:AB74"/>
    <mergeCell ref="AC66:AD74"/>
    <mergeCell ref="AI66:AJ74"/>
    <mergeCell ref="AK66:AL74"/>
    <mergeCell ref="D66:E74"/>
    <mergeCell ref="F66:G74"/>
    <mergeCell ref="H66:J74"/>
    <mergeCell ref="K66:L74"/>
    <mergeCell ref="M66:O74"/>
    <mergeCell ref="U66:V74"/>
    <mergeCell ref="W65:X65"/>
    <mergeCell ref="Y65:Z65"/>
    <mergeCell ref="AA65:AB65"/>
    <mergeCell ref="AC65:AD65"/>
    <mergeCell ref="AI65:AJ65"/>
    <mergeCell ref="AK65:AL65"/>
    <mergeCell ref="BJ64:BJ74"/>
    <mergeCell ref="BL64:BL74"/>
    <mergeCell ref="BN64:BN74"/>
    <mergeCell ref="BP64:BP74"/>
    <mergeCell ref="D65:E65"/>
    <mergeCell ref="F65:G65"/>
    <mergeCell ref="H65:J65"/>
    <mergeCell ref="K65:L65"/>
    <mergeCell ref="M65:O65"/>
    <mergeCell ref="U65:V65"/>
    <mergeCell ref="AW64:AX64"/>
    <mergeCell ref="AZ64:AZ74"/>
    <mergeCell ref="BA64:BB64"/>
    <mergeCell ref="BC64:BD64"/>
    <mergeCell ref="BE64:BF64"/>
    <mergeCell ref="BH64:BH74"/>
    <mergeCell ref="AW65:AX65"/>
    <mergeCell ref="BA65:BB65"/>
    <mergeCell ref="BC65:BD65"/>
    <mergeCell ref="BE65:BF65"/>
    <mergeCell ref="AK64:AL64"/>
    <mergeCell ref="AM64:AN64"/>
    <mergeCell ref="AO64:AP74"/>
    <mergeCell ref="AQ64:AR64"/>
    <mergeCell ref="AT64:AT74"/>
    <mergeCell ref="AV64:AV74"/>
    <mergeCell ref="AM65:AN65"/>
    <mergeCell ref="AQ65:AR65"/>
    <mergeCell ref="AM66:AN74"/>
    <mergeCell ref="AQ66:AR74"/>
    <mergeCell ref="Y64:Z64"/>
    <mergeCell ref="AA64:AB64"/>
    <mergeCell ref="AC64:AD64"/>
    <mergeCell ref="AF64:AF74"/>
    <mergeCell ref="AH64:AH74"/>
    <mergeCell ref="AI64:AJ64"/>
    <mergeCell ref="BO63:BP63"/>
    <mergeCell ref="D64:E64"/>
    <mergeCell ref="F64:G64"/>
    <mergeCell ref="H64:J64"/>
    <mergeCell ref="K64:L64"/>
    <mergeCell ref="M64:O64"/>
    <mergeCell ref="P64:R74"/>
    <mergeCell ref="S64:T74"/>
    <mergeCell ref="U64:V64"/>
    <mergeCell ref="W64:X64"/>
    <mergeCell ref="BC63:BD63"/>
    <mergeCell ref="BE63:BF63"/>
    <mergeCell ref="BG63:BH63"/>
    <mergeCell ref="BI63:BJ63"/>
    <mergeCell ref="BK63:BL63"/>
    <mergeCell ref="BM63:BN63"/>
    <mergeCell ref="AQ63:AR63"/>
    <mergeCell ref="AS63:AT63"/>
    <mergeCell ref="AU63:AV63"/>
    <mergeCell ref="AW63:AX63"/>
    <mergeCell ref="AY63:AZ63"/>
    <mergeCell ref="BA63:BB63"/>
    <mergeCell ref="AE63:AF63"/>
    <mergeCell ref="AG63:AH63"/>
    <mergeCell ref="AI63:AJ63"/>
    <mergeCell ref="AK63:AL63"/>
    <mergeCell ref="AM63:AN63"/>
    <mergeCell ref="AO63:AP63"/>
    <mergeCell ref="S63:T63"/>
    <mergeCell ref="U63:V63"/>
    <mergeCell ref="W63:X63"/>
    <mergeCell ref="Y63:Z63"/>
    <mergeCell ref="AA63:AB63"/>
    <mergeCell ref="AC63:AD63"/>
    <mergeCell ref="D63:E63"/>
    <mergeCell ref="F63:G63"/>
    <mergeCell ref="H63:J63"/>
    <mergeCell ref="K63:L63"/>
    <mergeCell ref="M63:O63"/>
    <mergeCell ref="P63:R63"/>
    <mergeCell ref="BE62:BF62"/>
    <mergeCell ref="BG62:BH62"/>
    <mergeCell ref="BI62:BJ62"/>
    <mergeCell ref="BK62:BL62"/>
    <mergeCell ref="BM62:BN62"/>
    <mergeCell ref="BO62:BP62"/>
    <mergeCell ref="AS62:AT62"/>
    <mergeCell ref="AU62:AV62"/>
    <mergeCell ref="AW62:AX62"/>
    <mergeCell ref="AY62:AZ62"/>
    <mergeCell ref="BA62:BB62"/>
    <mergeCell ref="BC62:BD62"/>
    <mergeCell ref="AG62:AH62"/>
    <mergeCell ref="AI62:AJ62"/>
    <mergeCell ref="AK62:AL62"/>
    <mergeCell ref="AM62:AN62"/>
    <mergeCell ref="AO62:AP62"/>
    <mergeCell ref="AQ62:AR62"/>
    <mergeCell ref="U62:V62"/>
    <mergeCell ref="W62:X62"/>
    <mergeCell ref="Y62:Z62"/>
    <mergeCell ref="AA62:AB62"/>
    <mergeCell ref="AC62:AD62"/>
    <mergeCell ref="AE62:AF62"/>
    <mergeCell ref="BM60:BN60"/>
    <mergeCell ref="BO60:BP60"/>
    <mergeCell ref="BQ60:BR60"/>
    <mergeCell ref="D62:E62"/>
    <mergeCell ref="F62:G62"/>
    <mergeCell ref="H62:J62"/>
    <mergeCell ref="K62:L62"/>
    <mergeCell ref="M62:O62"/>
    <mergeCell ref="P62:R62"/>
    <mergeCell ref="S62:T62"/>
    <mergeCell ref="BA60:BB60"/>
    <mergeCell ref="BC60:BD60"/>
    <mergeCell ref="BE60:BF60"/>
    <mergeCell ref="BG60:BH60"/>
    <mergeCell ref="BI60:BJ60"/>
    <mergeCell ref="BK60:BL60"/>
    <mergeCell ref="AL60:AM60"/>
    <mergeCell ref="AN60:AO60"/>
    <mergeCell ref="AP60:AQ60"/>
    <mergeCell ref="AR60:AS60"/>
    <mergeCell ref="AT60:AU60"/>
    <mergeCell ref="AV60:AW60"/>
    <mergeCell ref="Z60:AA60"/>
    <mergeCell ref="AB60:AC60"/>
    <mergeCell ref="AD60:AE60"/>
    <mergeCell ref="AF60:AG60"/>
    <mergeCell ref="AH60:AI60"/>
    <mergeCell ref="AJ60:AK60"/>
    <mergeCell ref="BI59:BJ59"/>
    <mergeCell ref="BQ59:BR59"/>
    <mergeCell ref="D60:E60"/>
    <mergeCell ref="I60:J60"/>
    <mergeCell ref="K60:L60"/>
    <mergeCell ref="M60:N60"/>
    <mergeCell ref="O60:P60"/>
    <mergeCell ref="Q60:R60"/>
    <mergeCell ref="V60:W60"/>
    <mergeCell ref="X60:Y60"/>
    <mergeCell ref="BI58:BJ58"/>
    <mergeCell ref="BK58:BL59"/>
    <mergeCell ref="BM58:BN59"/>
    <mergeCell ref="BO58:BP59"/>
    <mergeCell ref="BQ58:BR58"/>
    <mergeCell ref="K59:L59"/>
    <mergeCell ref="O59:P59"/>
    <mergeCell ref="Q59:R59"/>
    <mergeCell ref="X59:Y59"/>
    <mergeCell ref="Z59:AA59"/>
    <mergeCell ref="AT58:AU59"/>
    <mergeCell ref="AV58:AW59"/>
    <mergeCell ref="BA58:BB59"/>
    <mergeCell ref="BC58:BD59"/>
    <mergeCell ref="BE58:BF59"/>
    <mergeCell ref="BG58:BH59"/>
    <mergeCell ref="AH58:AI59"/>
    <mergeCell ref="AJ58:AK59"/>
    <mergeCell ref="AL58:AM59"/>
    <mergeCell ref="AN58:AO59"/>
    <mergeCell ref="AP58:AQ59"/>
    <mergeCell ref="AR58:AS59"/>
    <mergeCell ref="V58:W59"/>
    <mergeCell ref="X58:Y58"/>
    <mergeCell ref="Z58:AA58"/>
    <mergeCell ref="AB58:AC59"/>
    <mergeCell ref="AD58:AE59"/>
    <mergeCell ref="AF58:AG59"/>
    <mergeCell ref="B49:B50"/>
    <mergeCell ref="B51:B52"/>
    <mergeCell ref="AR57:AS57"/>
    <mergeCell ref="AT57:AU57"/>
    <mergeCell ref="D58:E59"/>
    <mergeCell ref="I58:J59"/>
    <mergeCell ref="K58:L58"/>
    <mergeCell ref="M58:N59"/>
    <mergeCell ref="O58:P58"/>
    <mergeCell ref="Q58:R58"/>
    <mergeCell ref="AR48:AS56"/>
    <mergeCell ref="AT48:AU56"/>
    <mergeCell ref="BC48:BD56"/>
    <mergeCell ref="BE48:BF56"/>
    <mergeCell ref="BG48:BH56"/>
    <mergeCell ref="BI48:BJ56"/>
    <mergeCell ref="K48:L56"/>
    <mergeCell ref="M48:N56"/>
    <mergeCell ref="O48:P56"/>
    <mergeCell ref="Q48:R56"/>
    <mergeCell ref="X48:Y56"/>
    <mergeCell ref="Z48:AA56"/>
    <mergeCell ref="BE47:BF47"/>
    <mergeCell ref="BG47:BH47"/>
    <mergeCell ref="BI47:BJ47"/>
    <mergeCell ref="BK47:BL56"/>
    <mergeCell ref="BM47:BN56"/>
    <mergeCell ref="BO47:BP56"/>
    <mergeCell ref="X47:Y47"/>
    <mergeCell ref="Z47:AA47"/>
    <mergeCell ref="AB47:AC47"/>
    <mergeCell ref="AD47:AE47"/>
    <mergeCell ref="AF47:AG47"/>
    <mergeCell ref="AH47:AI56"/>
    <mergeCell ref="AB48:AC56"/>
    <mergeCell ref="AD48:AE56"/>
    <mergeCell ref="AF48:AG56"/>
    <mergeCell ref="BG46:BH46"/>
    <mergeCell ref="BI46:BJ46"/>
    <mergeCell ref="BK46:BL46"/>
    <mergeCell ref="BM46:BN46"/>
    <mergeCell ref="BO46:BP46"/>
    <mergeCell ref="K47:L47"/>
    <mergeCell ref="M47:N47"/>
    <mergeCell ref="O47:P47"/>
    <mergeCell ref="Q47:R47"/>
    <mergeCell ref="V47:W56"/>
    <mergeCell ref="AR46:AS46"/>
    <mergeCell ref="AT46:AU46"/>
    <mergeCell ref="AV46:AW56"/>
    <mergeCell ref="BA46:BB46"/>
    <mergeCell ref="BC46:BD46"/>
    <mergeCell ref="BE46:BF46"/>
    <mergeCell ref="AR47:AS47"/>
    <mergeCell ref="AT47:AU47"/>
    <mergeCell ref="BA47:BB56"/>
    <mergeCell ref="BC47:BD47"/>
    <mergeCell ref="AF46:AG46"/>
    <mergeCell ref="AH46:AI46"/>
    <mergeCell ref="AJ46:AK56"/>
    <mergeCell ref="AL46:AM46"/>
    <mergeCell ref="AN46:AO56"/>
    <mergeCell ref="AP46:AQ56"/>
    <mergeCell ref="AL47:AM47"/>
    <mergeCell ref="AL48:AM56"/>
    <mergeCell ref="Q46:R46"/>
    <mergeCell ref="V46:W46"/>
    <mergeCell ref="X46:Y46"/>
    <mergeCell ref="Z46:AA46"/>
    <mergeCell ref="AB46:AC46"/>
    <mergeCell ref="AD46:AE46"/>
    <mergeCell ref="BG45:BH45"/>
    <mergeCell ref="BI45:BJ45"/>
    <mergeCell ref="BK45:BL45"/>
    <mergeCell ref="BM45:BN45"/>
    <mergeCell ref="BO45:BP45"/>
    <mergeCell ref="D46:E56"/>
    <mergeCell ref="I46:J56"/>
    <mergeCell ref="K46:L46"/>
    <mergeCell ref="M46:N46"/>
    <mergeCell ref="O46:P46"/>
    <mergeCell ref="AT45:AU45"/>
    <mergeCell ref="AV45:AW45"/>
    <mergeCell ref="AX45:AZ45"/>
    <mergeCell ref="BA45:BB45"/>
    <mergeCell ref="BC45:BD45"/>
    <mergeCell ref="BE45:BF45"/>
    <mergeCell ref="AH45:AI45"/>
    <mergeCell ref="AJ45:AK45"/>
    <mergeCell ref="AL45:AM45"/>
    <mergeCell ref="AN45:AO45"/>
    <mergeCell ref="AP45:AQ45"/>
    <mergeCell ref="AR45:AS45"/>
    <mergeCell ref="V45:W45"/>
    <mergeCell ref="X45:Y45"/>
    <mergeCell ref="Z45:AA45"/>
    <mergeCell ref="AB45:AC45"/>
    <mergeCell ref="AD45:AE45"/>
    <mergeCell ref="AF45:AG45"/>
    <mergeCell ref="BM44:BN44"/>
    <mergeCell ref="BO44:BP44"/>
    <mergeCell ref="D45:E45"/>
    <mergeCell ref="F45:H45"/>
    <mergeCell ref="I45:J45"/>
    <mergeCell ref="K45:L45"/>
    <mergeCell ref="M45:N45"/>
    <mergeCell ref="O45:P45"/>
    <mergeCell ref="Q45:R45"/>
    <mergeCell ref="S45:U45"/>
    <mergeCell ref="BA44:BB44"/>
    <mergeCell ref="BC44:BD44"/>
    <mergeCell ref="BE44:BF44"/>
    <mergeCell ref="BG44:BH44"/>
    <mergeCell ref="BI44:BJ44"/>
    <mergeCell ref="BK44:BL44"/>
    <mergeCell ref="AN44:AO44"/>
    <mergeCell ref="AP44:AQ44"/>
    <mergeCell ref="AR44:AS44"/>
    <mergeCell ref="AT44:AU44"/>
    <mergeCell ref="AV44:AW44"/>
    <mergeCell ref="AX44:AZ44"/>
    <mergeCell ref="AB44:AC44"/>
    <mergeCell ref="AD44:AE44"/>
    <mergeCell ref="AF44:AG44"/>
    <mergeCell ref="AH44:AI44"/>
    <mergeCell ref="AJ44:AK44"/>
    <mergeCell ref="AL44:AM44"/>
    <mergeCell ref="O44:P44"/>
    <mergeCell ref="Q44:R44"/>
    <mergeCell ref="S44:U44"/>
    <mergeCell ref="V44:W44"/>
    <mergeCell ref="X44:Y44"/>
    <mergeCell ref="Z44:AA44"/>
    <mergeCell ref="BI42:BJ42"/>
    <mergeCell ref="BK42:BL42"/>
    <mergeCell ref="BM42:BN42"/>
    <mergeCell ref="BO42:BP42"/>
    <mergeCell ref="BQ42:BR42"/>
    <mergeCell ref="D44:E44"/>
    <mergeCell ref="F44:H44"/>
    <mergeCell ref="I44:J44"/>
    <mergeCell ref="K44:L44"/>
    <mergeCell ref="M44:N44"/>
    <mergeCell ref="AW42:AX42"/>
    <mergeCell ref="AY42:AZ42"/>
    <mergeCell ref="BA42:BB42"/>
    <mergeCell ref="BC42:BD42"/>
    <mergeCell ref="BE42:BF42"/>
    <mergeCell ref="BG42:BH42"/>
    <mergeCell ref="AF42:AG42"/>
    <mergeCell ref="AH42:AI42"/>
    <mergeCell ref="AL42:AM42"/>
    <mergeCell ref="AN42:AO42"/>
    <mergeCell ref="AP42:AQ42"/>
    <mergeCell ref="AU42:AV42"/>
    <mergeCell ref="R42:S42"/>
    <mergeCell ref="T42:U42"/>
    <mergeCell ref="V42:W42"/>
    <mergeCell ref="X42:Z42"/>
    <mergeCell ref="AA42:AB42"/>
    <mergeCell ref="AC42:AE42"/>
    <mergeCell ref="D42:E42"/>
    <mergeCell ref="F42:G42"/>
    <mergeCell ref="H42:I42"/>
    <mergeCell ref="J42:K42"/>
    <mergeCell ref="N42:O42"/>
    <mergeCell ref="P42:Q42"/>
    <mergeCell ref="BO40:BP40"/>
    <mergeCell ref="BQ40:BR40"/>
    <mergeCell ref="BG41:BH41"/>
    <mergeCell ref="BI41:BJ41"/>
    <mergeCell ref="BK41:BL41"/>
    <mergeCell ref="BM41:BN41"/>
    <mergeCell ref="BO41:BP41"/>
    <mergeCell ref="BQ41:BR41"/>
    <mergeCell ref="BC40:BD41"/>
    <mergeCell ref="BE40:BF41"/>
    <mergeCell ref="BG40:BH40"/>
    <mergeCell ref="BI40:BJ40"/>
    <mergeCell ref="BK40:BL40"/>
    <mergeCell ref="BM40:BN40"/>
    <mergeCell ref="AP40:AQ41"/>
    <mergeCell ref="AR40:AT41"/>
    <mergeCell ref="AU40:AV41"/>
    <mergeCell ref="AW40:AX41"/>
    <mergeCell ref="AY40:AZ41"/>
    <mergeCell ref="BA40:BB41"/>
    <mergeCell ref="AC40:AE41"/>
    <mergeCell ref="AF40:AG41"/>
    <mergeCell ref="AH40:AI41"/>
    <mergeCell ref="AJ40:AK41"/>
    <mergeCell ref="AL40:AM41"/>
    <mergeCell ref="AN40:AO41"/>
    <mergeCell ref="P40:Q41"/>
    <mergeCell ref="R40:S41"/>
    <mergeCell ref="T40:U41"/>
    <mergeCell ref="V40:W41"/>
    <mergeCell ref="X40:Z41"/>
    <mergeCell ref="AA40:AB41"/>
    <mergeCell ref="D40:E41"/>
    <mergeCell ref="F40:G41"/>
    <mergeCell ref="H40:I41"/>
    <mergeCell ref="J40:K41"/>
    <mergeCell ref="L40:M41"/>
    <mergeCell ref="N40:O41"/>
    <mergeCell ref="BK30:BL38"/>
    <mergeCell ref="BM30:BN38"/>
    <mergeCell ref="BO30:BP38"/>
    <mergeCell ref="B31:B32"/>
    <mergeCell ref="B33:B34"/>
    <mergeCell ref="V39:W39"/>
    <mergeCell ref="AU30:AV38"/>
    <mergeCell ref="AW30:AX38"/>
    <mergeCell ref="AY30:AZ38"/>
    <mergeCell ref="BA30:BB38"/>
    <mergeCell ref="BG30:BH38"/>
    <mergeCell ref="BI30:BJ38"/>
    <mergeCell ref="BG29:BH29"/>
    <mergeCell ref="BI29:BJ29"/>
    <mergeCell ref="BK29:BL29"/>
    <mergeCell ref="BM29:BN29"/>
    <mergeCell ref="BO29:BP29"/>
    <mergeCell ref="D30:E38"/>
    <mergeCell ref="F30:G38"/>
    <mergeCell ref="H30:I38"/>
    <mergeCell ref="J30:K38"/>
    <mergeCell ref="N30:O38"/>
    <mergeCell ref="P29:Q29"/>
    <mergeCell ref="R29:S29"/>
    <mergeCell ref="T29:U29"/>
    <mergeCell ref="V29:W29"/>
    <mergeCell ref="AA29:AB38"/>
    <mergeCell ref="AF29:AG29"/>
    <mergeCell ref="P30:Q38"/>
    <mergeCell ref="R30:S38"/>
    <mergeCell ref="T30:U38"/>
    <mergeCell ref="V30:W38"/>
    <mergeCell ref="BG28:BH28"/>
    <mergeCell ref="BI28:BJ28"/>
    <mergeCell ref="BK28:BL28"/>
    <mergeCell ref="BM28:BN28"/>
    <mergeCell ref="BO28:BP28"/>
    <mergeCell ref="D29:E29"/>
    <mergeCell ref="F29:G29"/>
    <mergeCell ref="H29:I29"/>
    <mergeCell ref="J29:K29"/>
    <mergeCell ref="N29:O29"/>
    <mergeCell ref="AU28:AV28"/>
    <mergeCell ref="AW28:AX28"/>
    <mergeCell ref="AY28:AZ28"/>
    <mergeCell ref="BA28:BB28"/>
    <mergeCell ref="BC28:BD38"/>
    <mergeCell ref="BE28:BF38"/>
    <mergeCell ref="AU29:AV29"/>
    <mergeCell ref="AW29:AX29"/>
    <mergeCell ref="AY29:AZ29"/>
    <mergeCell ref="BA29:BB29"/>
    <mergeCell ref="AH28:AI38"/>
    <mergeCell ref="AJ28:AJ38"/>
    <mergeCell ref="AL28:AM28"/>
    <mergeCell ref="AN28:AO38"/>
    <mergeCell ref="AP28:AQ38"/>
    <mergeCell ref="AR28:AT38"/>
    <mergeCell ref="AL29:AM29"/>
    <mergeCell ref="AK30:AK38"/>
    <mergeCell ref="AL30:AM38"/>
    <mergeCell ref="T28:U28"/>
    <mergeCell ref="V28:W28"/>
    <mergeCell ref="X28:Z38"/>
    <mergeCell ref="AA28:AB28"/>
    <mergeCell ref="AC28:AE38"/>
    <mergeCell ref="AF28:AG28"/>
    <mergeCell ref="AF30:AG38"/>
    <mergeCell ref="BM27:BN27"/>
    <mergeCell ref="BO27:BP27"/>
    <mergeCell ref="D28:E28"/>
    <mergeCell ref="F28:G28"/>
    <mergeCell ref="H28:I28"/>
    <mergeCell ref="J28:K28"/>
    <mergeCell ref="L28:M38"/>
    <mergeCell ref="N28:O28"/>
    <mergeCell ref="P28:Q28"/>
    <mergeCell ref="R28:S28"/>
    <mergeCell ref="BA27:BB27"/>
    <mergeCell ref="BC27:BD27"/>
    <mergeCell ref="BE27:BF27"/>
    <mergeCell ref="BG27:BH27"/>
    <mergeCell ref="BI27:BJ27"/>
    <mergeCell ref="BK27:BL27"/>
    <mergeCell ref="AN27:AO27"/>
    <mergeCell ref="AP27:AQ27"/>
    <mergeCell ref="AR27:AT27"/>
    <mergeCell ref="AU27:AV27"/>
    <mergeCell ref="AW27:AX27"/>
    <mergeCell ref="AY27:AZ27"/>
    <mergeCell ref="AA27:AB27"/>
    <mergeCell ref="AC27:AE27"/>
    <mergeCell ref="AF27:AG27"/>
    <mergeCell ref="AH27:AI27"/>
    <mergeCell ref="AJ27:AK27"/>
    <mergeCell ref="AL27:AM27"/>
    <mergeCell ref="N27:O27"/>
    <mergeCell ref="P27:Q27"/>
    <mergeCell ref="R27:S27"/>
    <mergeCell ref="T27:U27"/>
    <mergeCell ref="V27:W27"/>
    <mergeCell ref="X27:Z27"/>
    <mergeCell ref="BG26:BH26"/>
    <mergeCell ref="BI26:BJ26"/>
    <mergeCell ref="BK26:BL26"/>
    <mergeCell ref="BM26:BN26"/>
    <mergeCell ref="BO26:BP26"/>
    <mergeCell ref="D27:E27"/>
    <mergeCell ref="F27:G27"/>
    <mergeCell ref="H27:I27"/>
    <mergeCell ref="J27:K27"/>
    <mergeCell ref="L27:M27"/>
    <mergeCell ref="AU26:AV26"/>
    <mergeCell ref="AW26:AX26"/>
    <mergeCell ref="AY26:AZ26"/>
    <mergeCell ref="BA26:BB26"/>
    <mergeCell ref="BC26:BD26"/>
    <mergeCell ref="BE26:BF26"/>
    <mergeCell ref="AH26:AI26"/>
    <mergeCell ref="AJ26:AK26"/>
    <mergeCell ref="AL26:AM26"/>
    <mergeCell ref="AN26:AO26"/>
    <mergeCell ref="AP26:AQ26"/>
    <mergeCell ref="AR26:AT26"/>
    <mergeCell ref="T26:U26"/>
    <mergeCell ref="V26:W26"/>
    <mergeCell ref="X26:Z26"/>
    <mergeCell ref="AA26:AB26"/>
    <mergeCell ref="AC26:AE26"/>
    <mergeCell ref="AF26:AG26"/>
    <mergeCell ref="BO24:BP24"/>
    <mergeCell ref="BQ24:BR24"/>
    <mergeCell ref="D26:E26"/>
    <mergeCell ref="F26:G26"/>
    <mergeCell ref="H26:I26"/>
    <mergeCell ref="J26:K26"/>
    <mergeCell ref="L26:M26"/>
    <mergeCell ref="N26:O26"/>
    <mergeCell ref="P26:Q26"/>
    <mergeCell ref="R26:S26"/>
    <mergeCell ref="BC24:BD24"/>
    <mergeCell ref="BE24:BF24"/>
    <mergeCell ref="BG24:BH24"/>
    <mergeCell ref="BI24:BJ24"/>
    <mergeCell ref="BK24:BL24"/>
    <mergeCell ref="BM24:BN24"/>
    <mergeCell ref="BM22:BN23"/>
    <mergeCell ref="BO22:BP23"/>
    <mergeCell ref="AM24:AN24"/>
    <mergeCell ref="AO24:AP24"/>
    <mergeCell ref="AQ24:AR24"/>
    <mergeCell ref="AS24:AT24"/>
    <mergeCell ref="AU24:AV24"/>
    <mergeCell ref="AW24:AX24"/>
    <mergeCell ref="AY24:AZ24"/>
    <mergeCell ref="BA24:BB24"/>
    <mergeCell ref="BA22:BB23"/>
    <mergeCell ref="BC22:BD23"/>
    <mergeCell ref="BE22:BF23"/>
    <mergeCell ref="BG22:BH23"/>
    <mergeCell ref="BI22:BJ23"/>
    <mergeCell ref="BK22:BL23"/>
    <mergeCell ref="AQ22:AR23"/>
    <mergeCell ref="AS22:AS23"/>
    <mergeCell ref="AT22:AT23"/>
    <mergeCell ref="AU22:AV23"/>
    <mergeCell ref="AW22:AX23"/>
    <mergeCell ref="AY22:AZ23"/>
    <mergeCell ref="BK12:BL20"/>
    <mergeCell ref="BM12:BN20"/>
    <mergeCell ref="B13:B14"/>
    <mergeCell ref="B15:B16"/>
    <mergeCell ref="D22:E23"/>
    <mergeCell ref="AH22:AJ23"/>
    <mergeCell ref="AK22:AK23"/>
    <mergeCell ref="AL22:AL23"/>
    <mergeCell ref="AM22:AN23"/>
    <mergeCell ref="AO22:AP23"/>
    <mergeCell ref="BI11:BJ20"/>
    <mergeCell ref="BK11:BL11"/>
    <mergeCell ref="BM11:BN11"/>
    <mergeCell ref="D12:D20"/>
    <mergeCell ref="E12:E20"/>
    <mergeCell ref="AL12:AL20"/>
    <mergeCell ref="AM12:AN20"/>
    <mergeCell ref="AO12:AP20"/>
    <mergeCell ref="AQ12:AR20"/>
    <mergeCell ref="AW12:AX20"/>
    <mergeCell ref="AW11:AX11"/>
    <mergeCell ref="AY11:AZ20"/>
    <mergeCell ref="BA11:BB11"/>
    <mergeCell ref="BC11:BD11"/>
    <mergeCell ref="BE11:BF11"/>
    <mergeCell ref="BG11:BH20"/>
    <mergeCell ref="BA12:BB20"/>
    <mergeCell ref="BC12:BD20"/>
    <mergeCell ref="BE12:BF20"/>
    <mergeCell ref="BI10:BJ10"/>
    <mergeCell ref="BK10:BL10"/>
    <mergeCell ref="BM10:BN10"/>
    <mergeCell ref="BO10:BP20"/>
    <mergeCell ref="D11:E11"/>
    <mergeCell ref="AM11:AN11"/>
    <mergeCell ref="AO11:AP11"/>
    <mergeCell ref="AQ11:AR11"/>
    <mergeCell ref="AT11:AT20"/>
    <mergeCell ref="AU11:AV20"/>
    <mergeCell ref="AW10:AX10"/>
    <mergeCell ref="AY10:AZ10"/>
    <mergeCell ref="BA10:BB10"/>
    <mergeCell ref="BC10:BD10"/>
    <mergeCell ref="BE10:BF10"/>
    <mergeCell ref="BG10:BH10"/>
    <mergeCell ref="AK10:AK20"/>
    <mergeCell ref="AM10:AN10"/>
    <mergeCell ref="AO10:AP10"/>
    <mergeCell ref="AQ10:AR10"/>
    <mergeCell ref="AS10:AS20"/>
    <mergeCell ref="AU10:AV10"/>
    <mergeCell ref="S10:S20"/>
    <mergeCell ref="AA10:AA20"/>
    <mergeCell ref="AC10:AC20"/>
    <mergeCell ref="AE10:AE20"/>
    <mergeCell ref="AG10:AG20"/>
    <mergeCell ref="AH10:AJ20"/>
    <mergeCell ref="BI9:BJ9"/>
    <mergeCell ref="BK9:BL9"/>
    <mergeCell ref="BM9:BN9"/>
    <mergeCell ref="BO9:BP9"/>
    <mergeCell ref="D10:E10"/>
    <mergeCell ref="G10:G20"/>
    <mergeCell ref="I10:I20"/>
    <mergeCell ref="K10:K20"/>
    <mergeCell ref="O10:O20"/>
    <mergeCell ref="Q10:Q20"/>
    <mergeCell ref="AW9:AX9"/>
    <mergeCell ref="AY9:AZ9"/>
    <mergeCell ref="BA9:BB9"/>
    <mergeCell ref="BC9:BD9"/>
    <mergeCell ref="BE9:BF9"/>
    <mergeCell ref="BG9:BH9"/>
    <mergeCell ref="AK9:AL9"/>
    <mergeCell ref="AM9:AN9"/>
    <mergeCell ref="AO9:AP9"/>
    <mergeCell ref="AQ9:AR9"/>
    <mergeCell ref="AS9:AT9"/>
    <mergeCell ref="AU9:AV9"/>
    <mergeCell ref="W9:Y9"/>
    <mergeCell ref="Z9:AA9"/>
    <mergeCell ref="AB9:AC9"/>
    <mergeCell ref="AD9:AE9"/>
    <mergeCell ref="AF9:AG9"/>
    <mergeCell ref="AH9:AJ9"/>
    <mergeCell ref="BO8:BP8"/>
    <mergeCell ref="D9:E9"/>
    <mergeCell ref="F9:G9"/>
    <mergeCell ref="H9:I9"/>
    <mergeCell ref="J9:K9"/>
    <mergeCell ref="L9:M9"/>
    <mergeCell ref="N9:O9"/>
    <mergeCell ref="P9:Q9"/>
    <mergeCell ref="R9:S9"/>
    <mergeCell ref="T9:V9"/>
    <mergeCell ref="BC8:BD8"/>
    <mergeCell ref="BE8:BF8"/>
    <mergeCell ref="BG8:BH8"/>
    <mergeCell ref="BI8:BJ8"/>
    <mergeCell ref="BK8:BL8"/>
    <mergeCell ref="BM8:BN8"/>
    <mergeCell ref="AQ8:AR8"/>
    <mergeCell ref="AS8:AT8"/>
    <mergeCell ref="AU8:AV8"/>
    <mergeCell ref="AW8:AX8"/>
    <mergeCell ref="AY8:AZ8"/>
    <mergeCell ref="BA8:BB8"/>
    <mergeCell ref="AD8:AE8"/>
    <mergeCell ref="AF8:AG8"/>
    <mergeCell ref="AH8:AJ8"/>
    <mergeCell ref="AK8:AL8"/>
    <mergeCell ref="AM8:AN8"/>
    <mergeCell ref="AO8:AP8"/>
    <mergeCell ref="P8:Q8"/>
    <mergeCell ref="R8:S8"/>
    <mergeCell ref="T8:V8"/>
    <mergeCell ref="W8:Y8"/>
    <mergeCell ref="Z8:AA8"/>
    <mergeCell ref="AB8:AC8"/>
    <mergeCell ref="B6:E6"/>
    <mergeCell ref="G6:AI6"/>
    <mergeCell ref="AK6:AO6"/>
    <mergeCell ref="AQ6:BP6"/>
    <mergeCell ref="D8:E8"/>
    <mergeCell ref="F8:G8"/>
    <mergeCell ref="H8:I8"/>
    <mergeCell ref="J8:K8"/>
    <mergeCell ref="L8:M8"/>
    <mergeCell ref="N8:O8"/>
    <mergeCell ref="E1:H1"/>
    <mergeCell ref="J1:L1"/>
    <mergeCell ref="N1:P1"/>
    <mergeCell ref="E2:G2"/>
    <mergeCell ref="BI3:BP4"/>
    <mergeCell ref="S4:AY4"/>
  </mergeCells>
  <phoneticPr fontId="3"/>
  <conditionalFormatting sqref="BJ93 AR39:AR40 AG114 AG111:AG112 AS94:AT96 D118:E132 BK111:BN114 R111:S114 AX46:AZ60 D39:M39 L42:M42 R39:S39 AC39:AE39 BE39:BF39 AY64:AZ78 BI64:BL78 X111:Y114 AU111:AX114 U75:X75 AC75:AD75 AM75:AN75 AQ75:AR75">
    <cfRule type="cellIs" dxfId="1094" priority="426" stopIfTrue="1" operator="equal">
      <formula>""</formula>
    </cfRule>
  </conditionalFormatting>
  <conditionalFormatting sqref="J136:J142 AL136 D21:E21 E136:G142 W137:AI138 J42 I10:T20 U10:AH10 F21:AH22 U11:AG20 F23:AG23 AZ129:BF132 F46:H60 AI21:AJ21 F24:AJ24 AS39:AT39 AR42:AT42 BC39:BD39 AS64:AT78 AJ57:AK57 P111:Q114 P118:U132 AZ142:BA144 W145:BA146 W142:W144 AL138">
    <cfRule type="cellIs" dxfId="1093" priority="1095" stopIfTrue="1" operator="equal">
      <formula>""</formula>
    </cfRule>
  </conditionalFormatting>
  <conditionalFormatting sqref="E1">
    <cfRule type="cellIs" dxfId="1092" priority="1094" stopIfTrue="1" operator="equal">
      <formula>""</formula>
    </cfRule>
  </conditionalFormatting>
  <conditionalFormatting sqref="J1">
    <cfRule type="cellIs" dxfId="1091" priority="1093" stopIfTrue="1" operator="equal">
      <formula>""</formula>
    </cfRule>
  </conditionalFormatting>
  <conditionalFormatting sqref="N1">
    <cfRule type="cellIs" dxfId="1090" priority="1092" stopIfTrue="1" operator="equal">
      <formula>""</formula>
    </cfRule>
  </conditionalFormatting>
  <conditionalFormatting sqref="F10:F20">
    <cfRule type="cellIs" dxfId="1089" priority="1091" stopIfTrue="1" operator="equal">
      <formula>""</formula>
    </cfRule>
  </conditionalFormatting>
  <conditionalFormatting sqref="G10:H20">
    <cfRule type="cellIs" dxfId="1088" priority="1090" stopIfTrue="1" operator="equal">
      <formula>""</formula>
    </cfRule>
  </conditionalFormatting>
  <conditionalFormatting sqref="AS10:AT10 AT11">
    <cfRule type="cellIs" dxfId="1087" priority="1089" stopIfTrue="1" operator="equal">
      <formula>""</formula>
    </cfRule>
  </conditionalFormatting>
  <conditionalFormatting sqref="AS21:AT21 AS24 AS22">
    <cfRule type="cellIs" dxfId="1086" priority="1088" stopIfTrue="1" operator="equal">
      <formula>""</formula>
    </cfRule>
  </conditionalFormatting>
  <conditionalFormatting sqref="J30">
    <cfRule type="cellIs" dxfId="1085" priority="1087" stopIfTrue="1" operator="equal">
      <formula>""</formula>
    </cfRule>
  </conditionalFormatting>
  <conditionalFormatting sqref="J40">
    <cfRule type="cellIs" dxfId="1084" priority="1086" stopIfTrue="1" operator="equal">
      <formula>""</formula>
    </cfRule>
  </conditionalFormatting>
  <conditionalFormatting sqref="D42 D40">
    <cfRule type="cellIs" dxfId="1083" priority="1052" stopIfTrue="1" operator="equal">
      <formula>""</formula>
    </cfRule>
  </conditionalFormatting>
  <conditionalFormatting sqref="L40">
    <cfRule type="cellIs" dxfId="1082" priority="1073" stopIfTrue="1" operator="equal">
      <formula>""</formula>
    </cfRule>
  </conditionalFormatting>
  <conditionalFormatting sqref="AU24 AU22">
    <cfRule type="cellIs" dxfId="1081" priority="1063" stopIfTrue="1" operator="equal">
      <formula>""</formula>
    </cfRule>
  </conditionalFormatting>
  <conditionalFormatting sqref="AT22">
    <cfRule type="cellIs" dxfId="1080" priority="1084" stopIfTrue="1" operator="equal">
      <formula>""</formula>
    </cfRule>
  </conditionalFormatting>
  <conditionalFormatting sqref="BE22">
    <cfRule type="cellIs" dxfId="1079" priority="1008" stopIfTrue="1" operator="equal">
      <formula>""</formula>
    </cfRule>
  </conditionalFormatting>
  <conditionalFormatting sqref="S76">
    <cfRule type="cellIs" dxfId="1078" priority="1077" stopIfTrue="1" operator="equal">
      <formula>""</formula>
    </cfRule>
  </conditionalFormatting>
  <conditionalFormatting sqref="E12">
    <cfRule type="cellIs" dxfId="1077" priority="1080" stopIfTrue="1" operator="equal">
      <formula>""</formula>
    </cfRule>
  </conditionalFormatting>
  <conditionalFormatting sqref="AK10:AL10 AL11">
    <cfRule type="cellIs" dxfId="1076" priority="1019" stopIfTrue="1" operator="equal">
      <formula>""</formula>
    </cfRule>
  </conditionalFormatting>
  <conditionalFormatting sqref="BE21">
    <cfRule type="cellIs" dxfId="1075" priority="1016" stopIfTrue="1" operator="equal">
      <formula>""</formula>
    </cfRule>
  </conditionalFormatting>
  <conditionalFormatting sqref="AR28">
    <cfRule type="cellIs" dxfId="1074" priority="996" stopIfTrue="1" operator="equal">
      <formula>""</formula>
    </cfRule>
  </conditionalFormatting>
  <conditionalFormatting sqref="AS93">
    <cfRule type="cellIs" dxfId="1073" priority="1068" stopIfTrue="1" operator="equal">
      <formula>""</formula>
    </cfRule>
  </conditionalFormatting>
  <conditionalFormatting sqref="AA28:AA29">
    <cfRule type="cellIs" dxfId="1072" priority="1050" stopIfTrue="1" operator="equal">
      <formula>""</formula>
    </cfRule>
  </conditionalFormatting>
  <conditionalFormatting sqref="AV118:AY128">
    <cfRule type="cellIs" dxfId="1071" priority="1029" stopIfTrue="1" operator="equal">
      <formula>""</formula>
    </cfRule>
  </conditionalFormatting>
  <conditionalFormatting sqref="J28:J29">
    <cfRule type="cellIs" dxfId="1070" priority="1085" stopIfTrue="1" operator="equal">
      <formula>""</formula>
    </cfRule>
  </conditionalFormatting>
  <conditionalFormatting sqref="AY10:AY11">
    <cfRule type="cellIs" dxfId="1069" priority="1061" stopIfTrue="1" operator="equal">
      <formula>""</formula>
    </cfRule>
  </conditionalFormatting>
  <conditionalFormatting sqref="N28:N29">
    <cfRule type="cellIs" dxfId="1068" priority="1006" stopIfTrue="1" operator="equal">
      <formula>""</formula>
    </cfRule>
  </conditionalFormatting>
  <conditionalFormatting sqref="AO76">
    <cfRule type="cellIs" dxfId="1067" priority="989" stopIfTrue="1" operator="equal">
      <formula>""</formula>
    </cfRule>
  </conditionalFormatting>
  <conditionalFormatting sqref="N40">
    <cfRule type="cellIs" dxfId="1066" priority="1005" stopIfTrue="1" operator="equal">
      <formula>""</formula>
    </cfRule>
  </conditionalFormatting>
  <conditionalFormatting sqref="AE78 AE75:AE76">
    <cfRule type="cellIs" dxfId="1065" priority="1076" stopIfTrue="1" operator="equal">
      <formula>""</formula>
    </cfRule>
  </conditionalFormatting>
  <conditionalFormatting sqref="D22 D24:E24">
    <cfRule type="cellIs" dxfId="1064" priority="1083" stopIfTrue="1" operator="equal">
      <formula>""</formula>
    </cfRule>
  </conditionalFormatting>
  <conditionalFormatting sqref="D12">
    <cfRule type="cellIs" dxfId="1063" priority="1082" stopIfTrue="1" operator="equal">
      <formula>""</formula>
    </cfRule>
  </conditionalFormatting>
  <conditionalFormatting sqref="D10:D11">
    <cfRule type="cellIs" dxfId="1062" priority="1081" stopIfTrue="1" operator="equal">
      <formula>""</formula>
    </cfRule>
  </conditionalFormatting>
  <conditionalFormatting sqref="S64">
    <cfRule type="cellIs" dxfId="1061" priority="1078" stopIfTrue="1" operator="equal">
      <formula>""</formula>
    </cfRule>
  </conditionalFormatting>
  <conditionalFormatting sqref="S75 S78">
    <cfRule type="cellIs" dxfId="1060" priority="1079" stopIfTrue="1" operator="equal">
      <formula>""</formula>
    </cfRule>
  </conditionalFormatting>
  <conditionalFormatting sqref="X93">
    <cfRule type="cellIs" dxfId="1059" priority="965" stopIfTrue="1" operator="equal">
      <formula>""</formula>
    </cfRule>
  </conditionalFormatting>
  <conditionalFormatting sqref="AE64:AF74">
    <cfRule type="cellIs" dxfId="1058" priority="1075" stopIfTrue="1" operator="equal">
      <formula>""</formula>
    </cfRule>
  </conditionalFormatting>
  <conditionalFormatting sqref="BC118:BD119 BC121:BD128">
    <cfRule type="cellIs" dxfId="1057" priority="1071" stopIfTrue="1" operator="equal">
      <formula>""</formula>
    </cfRule>
  </conditionalFormatting>
  <conditionalFormatting sqref="L28">
    <cfRule type="cellIs" dxfId="1056" priority="1074" stopIfTrue="1" operator="equal">
      <formula>""</formula>
    </cfRule>
  </conditionalFormatting>
  <conditionalFormatting sqref="T28:T29">
    <cfRule type="cellIs" dxfId="1055" priority="1001" stopIfTrue="1" operator="equal">
      <formula>""</formula>
    </cfRule>
  </conditionalFormatting>
  <conditionalFormatting sqref="AU10:AU11">
    <cfRule type="cellIs" dxfId="1054" priority="1064" stopIfTrue="1" operator="equal">
      <formula>""</formula>
    </cfRule>
  </conditionalFormatting>
  <conditionalFormatting sqref="AU21:AV21">
    <cfRule type="cellIs" dxfId="1053" priority="1065" stopIfTrue="1" operator="equal">
      <formula>""</formula>
    </cfRule>
  </conditionalFormatting>
  <conditionalFormatting sqref="AP42">
    <cfRule type="cellIs" dxfId="1052" priority="1045" stopIfTrue="1" operator="equal">
      <formula>""</formula>
    </cfRule>
  </conditionalFormatting>
  <conditionalFormatting sqref="AP39:AQ39">
    <cfRule type="cellIs" dxfId="1051" priority="1046" stopIfTrue="1" operator="equal">
      <formula>""</formula>
    </cfRule>
  </conditionalFormatting>
  <conditionalFormatting sqref="F28:F29">
    <cfRule type="cellIs" dxfId="1050" priority="1053" stopIfTrue="1" operator="equal">
      <formula>""</formula>
    </cfRule>
  </conditionalFormatting>
  <conditionalFormatting sqref="AN46">
    <cfRule type="cellIs" dxfId="1049" priority="992" stopIfTrue="1" operator="equal">
      <formula>""</formula>
    </cfRule>
  </conditionalFormatting>
  <conditionalFormatting sqref="AC28">
    <cfRule type="cellIs" dxfId="1048" priority="1048" stopIfTrue="1" operator="equal">
      <formula>""</formula>
    </cfRule>
  </conditionalFormatting>
  <conditionalFormatting sqref="BE10:BE11">
    <cfRule type="cellIs" dxfId="1047" priority="1015" stopIfTrue="1" operator="equal">
      <formula>""</formula>
    </cfRule>
  </conditionalFormatting>
  <conditionalFormatting sqref="AA42 AA40">
    <cfRule type="cellIs" dxfId="1046" priority="1049" stopIfTrue="1" operator="equal">
      <formula>""</formula>
    </cfRule>
  </conditionalFormatting>
  <conditionalFormatting sqref="BC120:BE120">
    <cfRule type="cellIs" dxfId="1045" priority="1072" stopIfTrue="1" operator="equal">
      <formula>""</formula>
    </cfRule>
  </conditionalFormatting>
  <conditionalFormatting sqref="AZ118">
    <cfRule type="cellIs" dxfId="1044" priority="1069" stopIfTrue="1" operator="equal">
      <formula>""</formula>
    </cfRule>
  </conditionalFormatting>
  <conditionalFormatting sqref="BO21:BP21">
    <cfRule type="cellIs" dxfId="1043" priority="1059" stopIfTrue="1" operator="equal">
      <formula>""</formula>
    </cfRule>
  </conditionalFormatting>
  <conditionalFormatting sqref="D96 D94">
    <cfRule type="cellIs" dxfId="1042" priority="960" stopIfTrue="1" operator="equal">
      <formula>""</formula>
    </cfRule>
  </conditionalFormatting>
  <conditionalFormatting sqref="BE118:BE119">
    <cfRule type="cellIs" dxfId="1041" priority="1070" stopIfTrue="1" operator="equal">
      <formula>""</formula>
    </cfRule>
  </conditionalFormatting>
  <conditionalFormatting sqref="AA39:AB39">
    <cfRule type="cellIs" dxfId="1040" priority="1051" stopIfTrue="1" operator="equal">
      <formula>""</formula>
    </cfRule>
  </conditionalFormatting>
  <conditionalFormatting sqref="BO46:BO47 AH46:AH47">
    <cfRule type="cellIs" dxfId="1039" priority="1035" stopIfTrue="1" operator="equal">
      <formula>""</formula>
    </cfRule>
  </conditionalFormatting>
  <conditionalFormatting sqref="V42 V40">
    <cfRule type="cellIs" dxfId="1038" priority="997" stopIfTrue="1" operator="equal">
      <formula>""</formula>
    </cfRule>
  </conditionalFormatting>
  <conditionalFormatting sqref="BO57:BP57">
    <cfRule type="cellIs" dxfId="1037" priority="1039" stopIfTrue="1" operator="equal">
      <formula>""</formula>
    </cfRule>
  </conditionalFormatting>
  <conditionalFormatting sqref="AV129:AY132">
    <cfRule type="cellIs" dxfId="1036" priority="1030" stopIfTrue="1" operator="equal">
      <formula>""</formula>
    </cfRule>
  </conditionalFormatting>
  <conditionalFormatting sqref="V28:V29">
    <cfRule type="cellIs" dxfId="1035" priority="998" stopIfTrue="1" operator="equal">
      <formula>""</formula>
    </cfRule>
  </conditionalFormatting>
  <conditionalFormatting sqref="R28:R29">
    <cfRule type="cellIs" dxfId="1034" priority="1004" stopIfTrue="1" operator="equal">
      <formula>""</formula>
    </cfRule>
  </conditionalFormatting>
  <conditionalFormatting sqref="AS82">
    <cfRule type="cellIs" dxfId="1033" priority="1067" stopIfTrue="1" operator="equal">
      <formula>""</formula>
    </cfRule>
  </conditionalFormatting>
  <conditionalFormatting sqref="AO114 AO111:AO112">
    <cfRule type="cellIs" dxfId="1032" priority="1066" stopIfTrue="1" operator="equal">
      <formula>""</formula>
    </cfRule>
  </conditionalFormatting>
  <conditionalFormatting sqref="BG21:BH21">
    <cfRule type="cellIs" dxfId="1031" priority="1056" stopIfTrue="1" operator="equal">
      <formula>""</formula>
    </cfRule>
  </conditionalFormatting>
  <conditionalFormatting sqref="AY21:AZ21">
    <cfRule type="cellIs" dxfId="1030" priority="1062" stopIfTrue="1" operator="equal">
      <formula>""</formula>
    </cfRule>
  </conditionalFormatting>
  <conditionalFormatting sqref="AH60 AH58">
    <cfRule type="cellIs" dxfId="1029" priority="1036" stopIfTrue="1" operator="equal">
      <formula>""</formula>
    </cfRule>
  </conditionalFormatting>
  <conditionalFormatting sqref="AH57:AI57">
    <cfRule type="cellIs" dxfId="1028" priority="1037" stopIfTrue="1" operator="equal">
      <formula>""</formula>
    </cfRule>
  </conditionalFormatting>
  <conditionalFormatting sqref="BG24 BG22">
    <cfRule type="cellIs" dxfId="1027" priority="1054" stopIfTrue="1" operator="equal">
      <formula>""</formula>
    </cfRule>
  </conditionalFormatting>
  <conditionalFormatting sqref="AN60 AN58">
    <cfRule type="cellIs" dxfId="1026" priority="1040" stopIfTrue="1" operator="equal">
      <formula>""</formula>
    </cfRule>
  </conditionalFormatting>
  <conditionalFormatting sqref="BO60 BO58">
    <cfRule type="cellIs" dxfId="1025" priority="1038" stopIfTrue="1" operator="equal">
      <formula>""</formula>
    </cfRule>
  </conditionalFormatting>
  <conditionalFormatting sqref="AY24 AY22">
    <cfRule type="cellIs" dxfId="1024" priority="1060" stopIfTrue="1" operator="equal">
      <formula>""</formula>
    </cfRule>
  </conditionalFormatting>
  <conditionalFormatting sqref="D112">
    <cfRule type="cellIs" dxfId="1023" priority="1026" stopIfTrue="1" operator="equal">
      <formula>""</formula>
    </cfRule>
  </conditionalFormatting>
  <conditionalFormatting sqref="AN57:AO57">
    <cfRule type="cellIs" dxfId="1022" priority="1041" stopIfTrue="1" operator="equal">
      <formula>""</formula>
    </cfRule>
  </conditionalFormatting>
  <conditionalFormatting sqref="BO24 BO22">
    <cfRule type="cellIs" dxfId="1021" priority="1058" stopIfTrue="1" operator="equal">
      <formula>""</formula>
    </cfRule>
  </conditionalFormatting>
  <conditionalFormatting sqref="BO10">
    <cfRule type="cellIs" dxfId="1020" priority="1057" stopIfTrue="1" operator="equal">
      <formula>""</formula>
    </cfRule>
  </conditionalFormatting>
  <conditionalFormatting sqref="BG39:BH39">
    <cfRule type="cellIs" dxfId="1019" priority="851" stopIfTrue="1" operator="equal">
      <formula>""</formula>
    </cfRule>
  </conditionalFormatting>
  <conditionalFormatting sqref="BG10:BG11">
    <cfRule type="cellIs" dxfId="1018" priority="1055" stopIfTrue="1" operator="equal">
      <formula>""</formula>
    </cfRule>
  </conditionalFormatting>
  <conditionalFormatting sqref="AL118:AM128">
    <cfRule type="cellIs" dxfId="1017" priority="1031" stopIfTrue="1" operator="equal">
      <formula>""</formula>
    </cfRule>
  </conditionalFormatting>
  <conditionalFormatting sqref="N39:O39">
    <cfRule type="cellIs" dxfId="1016" priority="1007" stopIfTrue="1" operator="equal">
      <formula>""</formula>
    </cfRule>
  </conditionalFormatting>
  <conditionalFormatting sqref="BC10:BC11">
    <cfRule type="cellIs" dxfId="1015" priority="1012" stopIfTrue="1" operator="equal">
      <formula>""</formula>
    </cfRule>
  </conditionalFormatting>
  <conditionalFormatting sqref="BC24 BC22">
    <cfRule type="cellIs" dxfId="1014" priority="1011" stopIfTrue="1" operator="equal">
      <formula>""</formula>
    </cfRule>
  </conditionalFormatting>
  <conditionalFormatting sqref="AC42 AC40">
    <cfRule type="cellIs" dxfId="1013" priority="1047" stopIfTrue="1" operator="equal">
      <formula>""</formula>
    </cfRule>
  </conditionalFormatting>
  <conditionalFormatting sqref="I57:J57">
    <cfRule type="cellIs" dxfId="1012" priority="1044" stopIfTrue="1" operator="equal">
      <formula>""</formula>
    </cfRule>
  </conditionalFormatting>
  <conditionalFormatting sqref="AO64">
    <cfRule type="cellIs" dxfId="1011" priority="987" stopIfTrue="1" operator="equal">
      <formula>""</formula>
    </cfRule>
  </conditionalFormatting>
  <conditionalFormatting sqref="I46">
    <cfRule type="cellIs" dxfId="1010" priority="1043" stopIfTrue="1" operator="equal">
      <formula>""</formula>
    </cfRule>
  </conditionalFormatting>
  <conditionalFormatting sqref="X96 X94">
    <cfRule type="cellIs" dxfId="1009" priority="963" stopIfTrue="1" operator="equal">
      <formula>""</formula>
    </cfRule>
  </conditionalFormatting>
  <conditionalFormatting sqref="X82">
    <cfRule type="cellIs" dxfId="1008" priority="964" stopIfTrue="1" operator="equal">
      <formula>""</formula>
    </cfRule>
  </conditionalFormatting>
  <conditionalFormatting sqref="I60 I58">
    <cfRule type="cellIs" dxfId="1007" priority="1042" stopIfTrue="1" operator="equal">
      <formula>""</formula>
    </cfRule>
  </conditionalFormatting>
  <conditionalFormatting sqref="BA10:BA11">
    <cfRule type="cellIs" dxfId="1006" priority="1009" stopIfTrue="1" operator="equal">
      <formula>""</formula>
    </cfRule>
  </conditionalFormatting>
  <conditionalFormatting sqref="AL129:AM132">
    <cfRule type="cellIs" dxfId="1005" priority="1032" stopIfTrue="1" operator="equal">
      <formula>""</formula>
    </cfRule>
  </conditionalFormatting>
  <conditionalFormatting sqref="BG118:BP128">
    <cfRule type="cellIs" dxfId="1004" priority="1027" stopIfTrue="1" operator="equal">
      <formula>""</formula>
    </cfRule>
  </conditionalFormatting>
  <conditionalFormatting sqref="T39:U39">
    <cfRule type="cellIs" dxfId="1003" priority="1002" stopIfTrue="1" operator="equal">
      <formula>""</formula>
    </cfRule>
  </conditionalFormatting>
  <conditionalFormatting sqref="T42 T40">
    <cfRule type="cellIs" dxfId="1002" priority="1000" stopIfTrue="1" operator="equal">
      <formula>""</formula>
    </cfRule>
  </conditionalFormatting>
  <conditionalFormatting sqref="V39:W39">
    <cfRule type="cellIs" dxfId="1001" priority="999" stopIfTrue="1" operator="equal">
      <formula>""</formula>
    </cfRule>
  </conditionalFormatting>
  <conditionalFormatting sqref="D114">
    <cfRule type="cellIs" dxfId="1000" priority="1033" stopIfTrue="1" operator="equal">
      <formula>""</formula>
    </cfRule>
  </conditionalFormatting>
  <conditionalFormatting sqref="BG129:BP132">
    <cfRule type="cellIs" dxfId="999" priority="1028" stopIfTrue="1" operator="equal">
      <formula>""</formula>
    </cfRule>
  </conditionalFormatting>
  <conditionalFormatting sqref="D111:E111">
    <cfRule type="cellIs" dxfId="998" priority="1034" stopIfTrue="1" operator="equal">
      <formula>""</formula>
    </cfRule>
  </conditionalFormatting>
  <conditionalFormatting sqref="AP28">
    <cfRule type="cellIs" dxfId="997" priority="1023" stopIfTrue="1" operator="equal">
      <formula>""</formula>
    </cfRule>
  </conditionalFormatting>
  <conditionalFormatting sqref="AO78">
    <cfRule type="cellIs" dxfId="996" priority="990" stopIfTrue="1" operator="equal">
      <formula>""</formula>
    </cfRule>
  </conditionalFormatting>
  <conditionalFormatting sqref="AM10:AM11">
    <cfRule type="cellIs" dxfId="995" priority="1021" stopIfTrue="1" operator="equal">
      <formula>""</formula>
    </cfRule>
  </conditionalFormatting>
  <conditionalFormatting sqref="AM22">
    <cfRule type="cellIs" dxfId="994" priority="1020" stopIfTrue="1" operator="equal">
      <formula>""</formula>
    </cfRule>
  </conditionalFormatting>
  <conditionalFormatting sqref="BA24 BA22">
    <cfRule type="cellIs" dxfId="993" priority="1014" stopIfTrue="1" operator="equal">
      <formula>""</formula>
    </cfRule>
  </conditionalFormatting>
  <conditionalFormatting sqref="BA21:BB21">
    <cfRule type="cellIs" dxfId="992" priority="1010" stopIfTrue="1" operator="equal">
      <formula>""</formula>
    </cfRule>
  </conditionalFormatting>
  <conditionalFormatting sqref="AM21:AN21">
    <cfRule type="cellIs" dxfId="991" priority="1022" stopIfTrue="1" operator="equal">
      <formula>""</formula>
    </cfRule>
  </conditionalFormatting>
  <conditionalFormatting sqref="D100:D101">
    <cfRule type="cellIs" dxfId="990" priority="1025" stopIfTrue="1" operator="equal">
      <formula>""</formula>
    </cfRule>
  </conditionalFormatting>
  <conditionalFormatting sqref="AP40">
    <cfRule type="cellIs" dxfId="989" priority="1024" stopIfTrue="1" operator="equal">
      <formula>""</formula>
    </cfRule>
  </conditionalFormatting>
  <conditionalFormatting sqref="AO94">
    <cfRule type="cellIs" dxfId="988" priority="966" stopIfTrue="1" operator="equal">
      <formula>""</formula>
    </cfRule>
  </conditionalFormatting>
  <conditionalFormatting sqref="AK21:AL21 AK24 AK22">
    <cfRule type="cellIs" dxfId="987" priority="1018" stopIfTrue="1" operator="equal">
      <formula>""</formula>
    </cfRule>
  </conditionalFormatting>
  <conditionalFormatting sqref="AL22">
    <cfRule type="cellIs" dxfId="986" priority="1017" stopIfTrue="1" operator="equal">
      <formula>""</formula>
    </cfRule>
  </conditionalFormatting>
  <conditionalFormatting sqref="BC21:BD21">
    <cfRule type="cellIs" dxfId="985" priority="1013" stopIfTrue="1" operator="equal">
      <formula>""</formula>
    </cfRule>
  </conditionalFormatting>
  <conditionalFormatting sqref="R42 R40">
    <cfRule type="cellIs" dxfId="984" priority="1003" stopIfTrue="1" operator="equal">
      <formula>""</formula>
    </cfRule>
  </conditionalFormatting>
  <conditionalFormatting sqref="BG28:BG29">
    <cfRule type="cellIs" dxfId="983" priority="852" stopIfTrue="1" operator="equal">
      <formula>""</formula>
    </cfRule>
  </conditionalFormatting>
  <conditionalFormatting sqref="D82">
    <cfRule type="cellIs" dxfId="982" priority="961" stopIfTrue="1" operator="equal">
      <formula>""</formula>
    </cfRule>
  </conditionalFormatting>
  <conditionalFormatting sqref="AN42 AN40">
    <cfRule type="cellIs" dxfId="981" priority="994" stopIfTrue="1" operator="equal">
      <formula>""</formula>
    </cfRule>
  </conditionalFormatting>
  <conditionalFormatting sqref="AN39:AO39">
    <cfRule type="cellIs" dxfId="980" priority="995" stopIfTrue="1" operator="equal">
      <formula>""</formula>
    </cfRule>
  </conditionalFormatting>
  <conditionalFormatting sqref="BI28:BI29">
    <cfRule type="cellIs" dxfId="979" priority="993" stopIfTrue="1" operator="equal">
      <formula>""</formula>
    </cfRule>
  </conditionalFormatting>
  <conditionalFormatting sqref="AO75:AP75">
    <cfRule type="cellIs" dxfId="978" priority="991" stopIfTrue="1" operator="equal">
      <formula>""</formula>
    </cfRule>
  </conditionalFormatting>
  <conditionalFormatting sqref="AN118:AO128">
    <cfRule type="cellIs" dxfId="977" priority="957" stopIfTrue="1" operator="equal">
      <formula>""</formula>
    </cfRule>
  </conditionalFormatting>
  <conditionalFormatting sqref="BI40">
    <cfRule type="cellIs" dxfId="976" priority="984" stopIfTrue="1" operator="equal">
      <formula>""</formula>
    </cfRule>
  </conditionalFormatting>
  <conditionalFormatting sqref="BI39:BJ39">
    <cfRule type="cellIs" dxfId="975" priority="986" stopIfTrue="1" operator="equal">
      <formula>""</formula>
    </cfRule>
  </conditionalFormatting>
  <conditionalFormatting sqref="BO111:BP114">
    <cfRule type="cellIs" dxfId="974" priority="956" stopIfTrue="1" operator="equal">
      <formula>""</formula>
    </cfRule>
  </conditionalFormatting>
  <conditionalFormatting sqref="AO75:AP78">
    <cfRule type="cellIs" dxfId="973" priority="988" stopIfTrue="1" operator="equal">
      <formula>""</formula>
    </cfRule>
  </conditionalFormatting>
  <conditionalFormatting sqref="BI42">
    <cfRule type="cellIs" dxfId="972" priority="985" stopIfTrue="1" operator="equal">
      <formula>""</formula>
    </cfRule>
  </conditionalFormatting>
  <conditionalFormatting sqref="BG39:BH39">
    <cfRule type="cellIs" dxfId="971" priority="983" stopIfTrue="1" operator="equal">
      <formula>""</formula>
    </cfRule>
  </conditionalFormatting>
  <conditionalFormatting sqref="BG40">
    <cfRule type="cellIs" dxfId="970" priority="981" stopIfTrue="1" operator="equal">
      <formula>""</formula>
    </cfRule>
  </conditionalFormatting>
  <conditionalFormatting sqref="BG28:BG29">
    <cfRule type="cellIs" dxfId="969" priority="982" stopIfTrue="1" operator="equal">
      <formula>""</formula>
    </cfRule>
  </conditionalFormatting>
  <conditionalFormatting sqref="AO100">
    <cfRule type="cellIs" dxfId="968" priority="980" stopIfTrue="1" operator="equal">
      <formula>""</formula>
    </cfRule>
  </conditionalFormatting>
  <conditionalFormatting sqref="BO100">
    <cfRule type="cellIs" dxfId="967" priority="955" stopIfTrue="1" operator="equal">
      <formula>""</formula>
    </cfRule>
  </conditionalFormatting>
  <conditionalFormatting sqref="AO82">
    <cfRule type="cellIs" dxfId="966" priority="967" stopIfTrue="1" operator="equal">
      <formula>""</formula>
    </cfRule>
  </conditionalFormatting>
  <conditionalFormatting sqref="Z58">
    <cfRule type="cellIs" dxfId="965" priority="979" stopIfTrue="1" operator="equal">
      <formula>""</formula>
    </cfRule>
  </conditionalFormatting>
  <conditionalFormatting sqref="Z60">
    <cfRule type="cellIs" dxfId="964" priority="976" stopIfTrue="1" operator="equal">
      <formula>""</formula>
    </cfRule>
  </conditionalFormatting>
  <conditionalFormatting sqref="X58">
    <cfRule type="cellIs" dxfId="963" priority="975" stopIfTrue="1" operator="equal">
      <formula>""</formula>
    </cfRule>
  </conditionalFormatting>
  <conditionalFormatting sqref="P100">
    <cfRule type="cellIs" dxfId="962" priority="959" stopIfTrue="1" operator="equal">
      <formula>""</formula>
    </cfRule>
  </conditionalFormatting>
  <conditionalFormatting sqref="Z46:Z47">
    <cfRule type="cellIs" dxfId="961" priority="978" stopIfTrue="1" operator="equal">
      <formula>""</formula>
    </cfRule>
  </conditionalFormatting>
  <conditionalFormatting sqref="Z57:AA57">
    <cfRule type="cellIs" dxfId="960" priority="977" stopIfTrue="1" operator="equal">
      <formula>""</formula>
    </cfRule>
  </conditionalFormatting>
  <conditionalFormatting sqref="AG78 AG75:AG76">
    <cfRule type="cellIs" dxfId="959" priority="974" stopIfTrue="1" operator="equal">
      <formula>""</formula>
    </cfRule>
  </conditionalFormatting>
  <conditionalFormatting sqref="AG64:AH74">
    <cfRule type="cellIs" dxfId="958" priority="973" stopIfTrue="1" operator="equal">
      <formula>""</formula>
    </cfRule>
  </conditionalFormatting>
  <conditionalFormatting sqref="AN28">
    <cfRule type="cellIs" dxfId="957" priority="972" stopIfTrue="1" operator="equal">
      <formula>""</formula>
    </cfRule>
  </conditionalFormatting>
  <conditionalFormatting sqref="AM94">
    <cfRule type="cellIs" dxfId="956" priority="969" stopIfTrue="1" operator="equal">
      <formula>""</formula>
    </cfRule>
  </conditionalFormatting>
  <conditionalFormatting sqref="AM82">
    <cfRule type="cellIs" dxfId="955" priority="970" stopIfTrue="1" operator="equal">
      <formula>""</formula>
    </cfRule>
  </conditionalFormatting>
  <conditionalFormatting sqref="AM93 AM96">
    <cfRule type="cellIs" dxfId="954" priority="971" stopIfTrue="1" operator="equal">
      <formula>""</formula>
    </cfRule>
  </conditionalFormatting>
  <conditionalFormatting sqref="AN129:AO132">
    <cfRule type="cellIs" dxfId="953" priority="958" stopIfTrue="1" operator="equal">
      <formula>""</formula>
    </cfRule>
  </conditionalFormatting>
  <conditionalFormatting sqref="AO93 AO96">
    <cfRule type="cellIs" dxfId="952" priority="968" stopIfTrue="1" operator="equal">
      <formula>""</formula>
    </cfRule>
  </conditionalFormatting>
  <conditionalFormatting sqref="D93">
    <cfRule type="cellIs" dxfId="951" priority="962" stopIfTrue="1" operator="equal">
      <formula>""</formula>
    </cfRule>
  </conditionalFormatting>
  <conditionalFormatting sqref="M57:N57">
    <cfRule type="cellIs" dxfId="950" priority="898" stopIfTrue="1" operator="equal">
      <formula>""</formula>
    </cfRule>
  </conditionalFormatting>
  <conditionalFormatting sqref="M60">
    <cfRule type="cellIs" dxfId="949" priority="897" stopIfTrue="1" operator="equal">
      <formula>""</formula>
    </cfRule>
  </conditionalFormatting>
  <conditionalFormatting sqref="AA129">
    <cfRule type="cellIs" dxfId="948" priority="953" stopIfTrue="1" operator="equal">
      <formula>""</formula>
    </cfRule>
  </conditionalFormatting>
  <conditionalFormatting sqref="Z130">
    <cfRule type="cellIs" dxfId="947" priority="951" stopIfTrue="1" operator="equal">
      <formula>""</formula>
    </cfRule>
  </conditionalFormatting>
  <conditionalFormatting sqref="Z129">
    <cfRule type="cellIs" dxfId="946" priority="952" stopIfTrue="1" operator="equal">
      <formula>""</formula>
    </cfRule>
  </conditionalFormatting>
  <conditionalFormatting sqref="BC42 BE42">
    <cfRule type="cellIs" dxfId="945" priority="892" stopIfTrue="1" operator="equal">
      <formula>""</formula>
    </cfRule>
  </conditionalFormatting>
  <conditionalFormatting sqref="AG100">
    <cfRule type="cellIs" dxfId="944" priority="954" stopIfTrue="1" operator="equal">
      <formula>""</formula>
    </cfRule>
  </conditionalFormatting>
  <conditionalFormatting sqref="X60">
    <cfRule type="cellIs" dxfId="943" priority="942" stopIfTrue="1" operator="equal">
      <formula>""</formula>
    </cfRule>
  </conditionalFormatting>
  <conditionalFormatting sqref="Z58">
    <cfRule type="cellIs" dxfId="942" priority="943" stopIfTrue="1" operator="equal">
      <formula>""</formula>
    </cfRule>
  </conditionalFormatting>
  <conditionalFormatting sqref="BA57:BB57">
    <cfRule type="cellIs" dxfId="941" priority="950" stopIfTrue="1" operator="equal">
      <formula>""</formula>
    </cfRule>
  </conditionalFormatting>
  <conditionalFormatting sqref="BA60 BA58">
    <cfRule type="cellIs" dxfId="940" priority="949" stopIfTrue="1" operator="equal">
      <formula>""</formula>
    </cfRule>
  </conditionalFormatting>
  <conditionalFormatting sqref="BA46:BA47">
    <cfRule type="cellIs" dxfId="939" priority="948" stopIfTrue="1" operator="equal">
      <formula>""</formula>
    </cfRule>
  </conditionalFormatting>
  <conditionalFormatting sqref="K57:L57">
    <cfRule type="cellIs" dxfId="938" priority="896" stopIfTrue="1" operator="equal">
      <formula>""</formula>
    </cfRule>
  </conditionalFormatting>
  <conditionalFormatting sqref="K60">
    <cfRule type="cellIs" dxfId="937" priority="895" stopIfTrue="1" operator="equal">
      <formula>""</formula>
    </cfRule>
  </conditionalFormatting>
  <conditionalFormatting sqref="M58">
    <cfRule type="cellIs" dxfId="936" priority="893" stopIfTrue="1" operator="equal">
      <formula>""</formula>
    </cfRule>
  </conditionalFormatting>
  <conditionalFormatting sqref="K58">
    <cfRule type="cellIs" dxfId="935" priority="894" stopIfTrue="1" operator="equal">
      <formula>""</formula>
    </cfRule>
  </conditionalFormatting>
  <conditionalFormatting sqref="Z57:AA57">
    <cfRule type="cellIs" dxfId="934" priority="946" stopIfTrue="1" operator="equal">
      <formula>""</formula>
    </cfRule>
  </conditionalFormatting>
  <conditionalFormatting sqref="BC40 BE40">
    <cfRule type="cellIs" dxfId="933" priority="891" stopIfTrue="1" operator="equal">
      <formula>""</formula>
    </cfRule>
  </conditionalFormatting>
  <conditionalFormatting sqref="Z60">
    <cfRule type="cellIs" dxfId="932" priority="945" stopIfTrue="1" operator="equal">
      <formula>""</formula>
    </cfRule>
  </conditionalFormatting>
  <conditionalFormatting sqref="M46:M47">
    <cfRule type="cellIs" dxfId="931" priority="899" stopIfTrue="1" operator="equal">
      <formula>""</formula>
    </cfRule>
  </conditionalFormatting>
  <conditionalFormatting sqref="Z46:Z47">
    <cfRule type="cellIs" dxfId="930" priority="947" stopIfTrue="1" operator="equal">
      <formula>""</formula>
    </cfRule>
  </conditionalFormatting>
  <conditionalFormatting sqref="X58">
    <cfRule type="cellIs" dxfId="929" priority="944" stopIfTrue="1" operator="equal">
      <formula>""</formula>
    </cfRule>
  </conditionalFormatting>
  <conditionalFormatting sqref="BK21:BL21">
    <cfRule type="cellIs" dxfId="928" priority="920" stopIfTrue="1" operator="equal">
      <formula>""</formula>
    </cfRule>
  </conditionalFormatting>
  <conditionalFormatting sqref="D28:D29">
    <cfRule type="cellIs" dxfId="927" priority="922" stopIfTrue="1" operator="equal">
      <formula>""</formula>
    </cfRule>
  </conditionalFormatting>
  <conditionalFormatting sqref="H42 H40">
    <cfRule type="cellIs" dxfId="926" priority="921" stopIfTrue="1" operator="equal">
      <formula>""</formula>
    </cfRule>
  </conditionalFormatting>
  <conditionalFormatting sqref="AQ24 AQ22">
    <cfRule type="cellIs" dxfId="925" priority="915" stopIfTrue="1" operator="equal">
      <formula>""</formula>
    </cfRule>
  </conditionalFormatting>
  <conditionalFormatting sqref="X46">
    <cfRule type="cellIs" dxfId="924" priority="941" stopIfTrue="1" operator="equal">
      <formula>""</formula>
    </cfRule>
  </conditionalFormatting>
  <conditionalFormatting sqref="X47">
    <cfRule type="cellIs" dxfId="923" priority="940" stopIfTrue="1" operator="equal">
      <formula>""</formula>
    </cfRule>
  </conditionalFormatting>
  <conditionalFormatting sqref="BK24 BK22">
    <cfRule type="cellIs" dxfId="922" priority="918" stopIfTrue="1" operator="equal">
      <formula>""</formula>
    </cfRule>
  </conditionalFormatting>
  <conditionalFormatting sqref="AQ21:AR21">
    <cfRule type="cellIs" dxfId="921" priority="917" stopIfTrue="1" operator="equal">
      <formula>""</formula>
    </cfRule>
  </conditionalFormatting>
  <conditionalFormatting sqref="AQ10:AQ11">
    <cfRule type="cellIs" dxfId="920" priority="916" stopIfTrue="1" operator="equal">
      <formula>""</formula>
    </cfRule>
  </conditionalFormatting>
  <conditionalFormatting sqref="BK28:BK29">
    <cfRule type="cellIs" dxfId="919" priority="939" stopIfTrue="1" operator="equal">
      <formula>""</formula>
    </cfRule>
  </conditionalFormatting>
  <conditionalFormatting sqref="BK40">
    <cfRule type="cellIs" dxfId="918" priority="936" stopIfTrue="1" operator="equal">
      <formula>""</formula>
    </cfRule>
  </conditionalFormatting>
  <conditionalFormatting sqref="BK42">
    <cfRule type="cellIs" dxfId="917" priority="937" stopIfTrue="1" operator="equal">
      <formula>""</formula>
    </cfRule>
  </conditionalFormatting>
  <conditionalFormatting sqref="BK39:BL39">
    <cfRule type="cellIs" dxfId="916" priority="938" stopIfTrue="1" operator="equal">
      <formula>""</formula>
    </cfRule>
  </conditionalFormatting>
  <conditionalFormatting sqref="BI42 BI40">
    <cfRule type="cellIs" dxfId="915" priority="933" stopIfTrue="1" operator="equal">
      <formula>""</formula>
    </cfRule>
  </conditionalFormatting>
  <conditionalFormatting sqref="BI28:BI29">
    <cfRule type="cellIs" dxfId="914" priority="934" stopIfTrue="1" operator="equal">
      <formula>""</formula>
    </cfRule>
  </conditionalFormatting>
  <conditionalFormatting sqref="BI39:BJ39">
    <cfRule type="cellIs" dxfId="913" priority="935" stopIfTrue="1" operator="equal">
      <formula>""</formula>
    </cfRule>
  </conditionalFormatting>
  <conditionalFormatting sqref="BG28:BG29">
    <cfRule type="cellIs" dxfId="912" priority="931" stopIfTrue="1" operator="equal">
      <formula>""</formula>
    </cfRule>
  </conditionalFormatting>
  <conditionalFormatting sqref="BG40">
    <cfRule type="cellIs" dxfId="911" priority="930" stopIfTrue="1" operator="equal">
      <formula>""</formula>
    </cfRule>
  </conditionalFormatting>
  <conditionalFormatting sqref="BG39:BH39">
    <cfRule type="cellIs" dxfId="910" priority="932" stopIfTrue="1" operator="equal">
      <formula>""</formula>
    </cfRule>
  </conditionalFormatting>
  <conditionalFormatting sqref="BA28:BA29">
    <cfRule type="cellIs" dxfId="909" priority="928" stopIfTrue="1" operator="equal">
      <formula>""</formula>
    </cfRule>
  </conditionalFormatting>
  <conditionalFormatting sqref="BA42 BA40">
    <cfRule type="cellIs" dxfId="908" priority="927" stopIfTrue="1" operator="equal">
      <formula>""</formula>
    </cfRule>
  </conditionalFormatting>
  <conditionalFormatting sqref="BA39:BB39">
    <cfRule type="cellIs" dxfId="907" priority="929" stopIfTrue="1" operator="equal">
      <formula>""</formula>
    </cfRule>
  </conditionalFormatting>
  <conditionalFormatting sqref="K46:K47">
    <cfRule type="cellIs" dxfId="906" priority="900" stopIfTrue="1" operator="equal">
      <formula>""</formula>
    </cfRule>
  </conditionalFormatting>
  <conditionalFormatting sqref="P42 P40">
    <cfRule type="cellIs" dxfId="905" priority="924" stopIfTrue="1" operator="equal">
      <formula>""</formula>
    </cfRule>
  </conditionalFormatting>
  <conditionalFormatting sqref="P28:P29">
    <cfRule type="cellIs" dxfId="904" priority="925" stopIfTrue="1" operator="equal">
      <formula>""</formula>
    </cfRule>
  </conditionalFormatting>
  <conditionalFormatting sqref="P39:Q39">
    <cfRule type="cellIs" dxfId="903" priority="926" stopIfTrue="1" operator="equal">
      <formula>""</formula>
    </cfRule>
  </conditionalFormatting>
  <conditionalFormatting sqref="D39:E39">
    <cfRule type="cellIs" dxfId="902" priority="923" stopIfTrue="1" operator="equal">
      <formula>""</formula>
    </cfRule>
  </conditionalFormatting>
  <conditionalFormatting sqref="BK10:BK11">
    <cfRule type="cellIs" dxfId="901" priority="919" stopIfTrue="1" operator="equal">
      <formula>""</formula>
    </cfRule>
  </conditionalFormatting>
  <conditionalFormatting sqref="AO24 AO22">
    <cfRule type="cellIs" dxfId="900" priority="912" stopIfTrue="1" operator="equal">
      <formula>""</formula>
    </cfRule>
  </conditionalFormatting>
  <conditionalFormatting sqref="AO21:AP21">
    <cfRule type="cellIs" dxfId="899" priority="914" stopIfTrue="1" operator="equal">
      <formula>""</formula>
    </cfRule>
  </conditionalFormatting>
  <conditionalFormatting sqref="AO10">
    <cfRule type="cellIs" dxfId="898" priority="913" stopIfTrue="1" operator="equal">
      <formula>""</formula>
    </cfRule>
  </conditionalFormatting>
  <conditionalFormatting sqref="AZ137:BA137">
    <cfRule type="cellIs" dxfId="897" priority="911" stopIfTrue="1" operator="equal">
      <formula>""</formula>
    </cfRule>
  </conditionalFormatting>
  <conditionalFormatting sqref="G93">
    <cfRule type="cellIs" dxfId="896" priority="887" stopIfTrue="1" operator="equal">
      <formula>""</formula>
    </cfRule>
  </conditionalFormatting>
  <conditionalFormatting sqref="M60">
    <cfRule type="cellIs" dxfId="895" priority="904" stopIfTrue="1" operator="equal">
      <formula>""</formula>
    </cfRule>
  </conditionalFormatting>
  <conditionalFormatting sqref="AZ138:BA138">
    <cfRule type="cellIs" dxfId="894" priority="910" stopIfTrue="1" operator="equal">
      <formula>""</formula>
    </cfRule>
  </conditionalFormatting>
  <conditionalFormatting sqref="BF21">
    <cfRule type="cellIs" dxfId="893" priority="909" stopIfTrue="1" operator="equal">
      <formula>""</formula>
    </cfRule>
  </conditionalFormatting>
  <conditionalFormatting sqref="AH118">
    <cfRule type="cellIs" dxfId="892" priority="880" stopIfTrue="1" operator="equal">
      <formula>""</formula>
    </cfRule>
  </conditionalFormatting>
  <conditionalFormatting sqref="AH129:AI129 AH132 AH130">
    <cfRule type="cellIs" dxfId="891" priority="881" stopIfTrue="1" operator="equal">
      <formula>""</formula>
    </cfRule>
  </conditionalFormatting>
  <conditionalFormatting sqref="X57:Y57">
    <cfRule type="cellIs" dxfId="890" priority="908" stopIfTrue="1" operator="equal">
      <formula>""</formula>
    </cfRule>
  </conditionalFormatting>
  <conditionalFormatting sqref="M57:N57">
    <cfRule type="cellIs" dxfId="889" priority="905" stopIfTrue="1" operator="equal">
      <formula>""</formula>
    </cfRule>
  </conditionalFormatting>
  <conditionalFormatting sqref="K46:K47">
    <cfRule type="cellIs" dxfId="888" priority="907" stopIfTrue="1" operator="equal">
      <formula>""</formula>
    </cfRule>
  </conditionalFormatting>
  <conditionalFormatting sqref="M46:M47">
    <cfRule type="cellIs" dxfId="887" priority="906" stopIfTrue="1" operator="equal">
      <formula>""</formula>
    </cfRule>
  </conditionalFormatting>
  <conditionalFormatting sqref="K57:L57">
    <cfRule type="cellIs" dxfId="886" priority="903" stopIfTrue="1" operator="equal">
      <formula>""</formula>
    </cfRule>
  </conditionalFormatting>
  <conditionalFormatting sqref="K58">
    <cfRule type="cellIs" dxfId="885" priority="901" stopIfTrue="1" operator="equal">
      <formula>""</formula>
    </cfRule>
  </conditionalFormatting>
  <conditionalFormatting sqref="K60">
    <cfRule type="cellIs" dxfId="884" priority="902" stopIfTrue="1" operator="equal">
      <formula>""</formula>
    </cfRule>
  </conditionalFormatting>
  <conditionalFormatting sqref="BC28 BE28">
    <cfRule type="cellIs" dxfId="883" priority="890" stopIfTrue="1" operator="equal">
      <formula>""</formula>
    </cfRule>
  </conditionalFormatting>
  <conditionalFormatting sqref="G82">
    <cfRule type="cellIs" dxfId="882" priority="886" stopIfTrue="1" operator="equal">
      <formula>""</formula>
    </cfRule>
  </conditionalFormatting>
  <conditionalFormatting sqref="AJ46">
    <cfRule type="cellIs" dxfId="881" priority="888" stopIfTrue="1" operator="equal">
      <formula>""</formula>
    </cfRule>
  </conditionalFormatting>
  <conditionalFormatting sqref="G96 G94">
    <cfRule type="cellIs" dxfId="880" priority="885" stopIfTrue="1" operator="equal">
      <formula>""</formula>
    </cfRule>
  </conditionalFormatting>
  <conditionalFormatting sqref="AJ60 AJ58">
    <cfRule type="cellIs" dxfId="879" priority="889" stopIfTrue="1" operator="equal">
      <formula>""</formula>
    </cfRule>
  </conditionalFormatting>
  <conditionalFormatting sqref="R39:S39">
    <cfRule type="cellIs" dxfId="878" priority="864" stopIfTrue="1" operator="equal">
      <formula>""</formula>
    </cfRule>
  </conditionalFormatting>
  <conditionalFormatting sqref="N40">
    <cfRule type="cellIs" dxfId="877" priority="865" stopIfTrue="1" operator="equal">
      <formula>""</formula>
    </cfRule>
  </conditionalFormatting>
  <conditionalFormatting sqref="J94 L94 AC94">
    <cfRule type="cellIs" dxfId="876" priority="882" stopIfTrue="1" operator="equal">
      <formula>""</formula>
    </cfRule>
  </conditionalFormatting>
  <conditionalFormatting sqref="J82 L82 AC82">
    <cfRule type="cellIs" dxfId="875" priority="883" stopIfTrue="1" operator="equal">
      <formula>""</formula>
    </cfRule>
  </conditionalFormatting>
  <conditionalFormatting sqref="J93 L93 AC93 J96 L96 AC96">
    <cfRule type="cellIs" dxfId="874" priority="884" stopIfTrue="1" operator="equal">
      <formula>""</formula>
    </cfRule>
  </conditionalFormatting>
  <conditionalFormatting sqref="F42 F40">
    <cfRule type="cellIs" dxfId="873" priority="868" stopIfTrue="1" operator="equal">
      <formula>""</formula>
    </cfRule>
  </conditionalFormatting>
  <conditionalFormatting sqref="N28:N29">
    <cfRule type="cellIs" dxfId="872" priority="866" stopIfTrue="1" operator="equal">
      <formula>""</formula>
    </cfRule>
  </conditionalFormatting>
  <conditionalFormatting sqref="N39:O39">
    <cfRule type="cellIs" dxfId="871" priority="867" stopIfTrue="1" operator="equal">
      <formula>""</formula>
    </cfRule>
  </conditionalFormatting>
  <conditionalFormatting sqref="R28:R29">
    <cfRule type="cellIs" dxfId="870" priority="863" stopIfTrue="1" operator="equal">
      <formula>""</formula>
    </cfRule>
  </conditionalFormatting>
  <conditionalFormatting sqref="T28:T29">
    <cfRule type="cellIs" dxfId="869" priority="860" stopIfTrue="1" operator="equal">
      <formula>""</formula>
    </cfRule>
  </conditionalFormatting>
  <conditionalFormatting sqref="R42 R40">
    <cfRule type="cellIs" dxfId="868" priority="862" stopIfTrue="1" operator="equal">
      <formula>""</formula>
    </cfRule>
  </conditionalFormatting>
  <conditionalFormatting sqref="T39:U39">
    <cfRule type="cellIs" dxfId="867" priority="861" stopIfTrue="1" operator="equal">
      <formula>""</formula>
    </cfRule>
  </conditionalFormatting>
  <conditionalFormatting sqref="V39">
    <cfRule type="cellIs" dxfId="866" priority="858" stopIfTrue="1" operator="equal">
      <formula>""</formula>
    </cfRule>
  </conditionalFormatting>
  <conditionalFormatting sqref="T42 T40">
    <cfRule type="cellIs" dxfId="865" priority="859" stopIfTrue="1" operator="equal">
      <formula>""</formula>
    </cfRule>
  </conditionalFormatting>
  <conditionalFormatting sqref="V28:V29">
    <cfRule type="cellIs" dxfId="864" priority="857" stopIfTrue="1" operator="equal">
      <formula>""</formula>
    </cfRule>
  </conditionalFormatting>
  <conditionalFormatting sqref="H39:I39">
    <cfRule type="cellIs" dxfId="863" priority="870" stopIfTrue="1" operator="equal">
      <formula>""</formula>
    </cfRule>
  </conditionalFormatting>
  <conditionalFormatting sqref="H28:H29">
    <cfRule type="cellIs" dxfId="862" priority="869" stopIfTrue="1" operator="equal">
      <formula>""</formula>
    </cfRule>
  </conditionalFormatting>
  <conditionalFormatting sqref="AJ129:AK132">
    <cfRule type="cellIs" dxfId="861" priority="879" stopIfTrue="1" operator="equal">
      <formula>""</formula>
    </cfRule>
  </conditionalFormatting>
  <conditionalFormatting sqref="BM21:BN21">
    <cfRule type="cellIs" dxfId="860" priority="877" stopIfTrue="1" operator="equal">
      <formula>""</formula>
    </cfRule>
  </conditionalFormatting>
  <conditionalFormatting sqref="AJ118:AK128">
    <cfRule type="cellIs" dxfId="859" priority="878" stopIfTrue="1" operator="equal">
      <formula>""</formula>
    </cfRule>
  </conditionalFormatting>
  <conditionalFormatting sqref="H42 H40">
    <cfRule type="cellIs" dxfId="858" priority="873" stopIfTrue="1" operator="equal">
      <formula>""</formula>
    </cfRule>
  </conditionalFormatting>
  <conditionalFormatting sqref="BM10:BM11">
    <cfRule type="cellIs" dxfId="857" priority="876" stopIfTrue="1" operator="equal">
      <formula>""</formula>
    </cfRule>
  </conditionalFormatting>
  <conditionalFormatting sqref="BM24 BM22">
    <cfRule type="cellIs" dxfId="856" priority="875" stopIfTrue="1" operator="equal">
      <formula>""</formula>
    </cfRule>
  </conditionalFormatting>
  <conditionalFormatting sqref="D28:D29">
    <cfRule type="cellIs" dxfId="855" priority="874" stopIfTrue="1" operator="equal">
      <formula>""</formula>
    </cfRule>
  </conditionalFormatting>
  <conditionalFormatting sqref="D42 D40">
    <cfRule type="cellIs" dxfId="854" priority="871" stopIfTrue="1" operator="equal">
      <formula>""</formula>
    </cfRule>
  </conditionalFormatting>
  <conditionalFormatting sqref="F28:F29">
    <cfRule type="cellIs" dxfId="853" priority="872" stopIfTrue="1" operator="equal">
      <formula>""</formula>
    </cfRule>
  </conditionalFormatting>
  <conditionalFormatting sqref="AF39:AG39">
    <cfRule type="cellIs" dxfId="852" priority="855" stopIfTrue="1" operator="equal">
      <formula>""</formula>
    </cfRule>
  </conditionalFormatting>
  <conditionalFormatting sqref="AF28:AF29">
    <cfRule type="cellIs" dxfId="851" priority="854" stopIfTrue="1" operator="equal">
      <formula>""</formula>
    </cfRule>
  </conditionalFormatting>
  <conditionalFormatting sqref="AF42 AF40">
    <cfRule type="cellIs" dxfId="850" priority="853" stopIfTrue="1" operator="equal">
      <formula>""</formula>
    </cfRule>
  </conditionalFormatting>
  <conditionalFormatting sqref="V42 V40">
    <cfRule type="cellIs" dxfId="849" priority="856" stopIfTrue="1" operator="equal">
      <formula>""</formula>
    </cfRule>
  </conditionalFormatting>
  <conditionalFormatting sqref="AH39:AI39">
    <cfRule type="cellIs" dxfId="848" priority="802" stopIfTrue="1" operator="equal">
      <formula>""</formula>
    </cfRule>
  </conditionalFormatting>
  <conditionalFormatting sqref="AH39">
    <cfRule type="cellIs" dxfId="847" priority="801" stopIfTrue="1" operator="equal">
      <formula>""</formula>
    </cfRule>
  </conditionalFormatting>
  <conditionalFormatting sqref="BA28:BA29">
    <cfRule type="cellIs" dxfId="846" priority="761" stopIfTrue="1" operator="equal">
      <formula>""</formula>
    </cfRule>
  </conditionalFormatting>
  <conditionalFormatting sqref="BA42 BA40">
    <cfRule type="cellIs" dxfId="845" priority="762" stopIfTrue="1" operator="equal">
      <formula>""</formula>
    </cfRule>
  </conditionalFormatting>
  <conditionalFormatting sqref="BG40">
    <cfRule type="cellIs" dxfId="844" priority="850" stopIfTrue="1" operator="equal">
      <formula>""</formula>
    </cfRule>
  </conditionalFormatting>
  <conditionalFormatting sqref="BA28:BA29">
    <cfRule type="cellIs" dxfId="843" priority="848" stopIfTrue="1" operator="equal">
      <formula>""</formula>
    </cfRule>
  </conditionalFormatting>
  <conditionalFormatting sqref="BA39:BB39">
    <cfRule type="cellIs" dxfId="842" priority="849" stopIfTrue="1" operator="equal">
      <formula>""</formula>
    </cfRule>
  </conditionalFormatting>
  <conditionalFormatting sqref="BA42 BA40">
    <cfRule type="cellIs" dxfId="841" priority="847" stopIfTrue="1" operator="equal">
      <formula>""</formula>
    </cfRule>
  </conditionalFormatting>
  <conditionalFormatting sqref="BK40">
    <cfRule type="cellIs" dxfId="840" priority="843" stopIfTrue="1" operator="equal">
      <formula>""</formula>
    </cfRule>
  </conditionalFormatting>
  <conditionalFormatting sqref="BK42">
    <cfRule type="cellIs" dxfId="839" priority="844" stopIfTrue="1" operator="equal">
      <formula>""</formula>
    </cfRule>
  </conditionalFormatting>
  <conditionalFormatting sqref="BK39:BL39">
    <cfRule type="cellIs" dxfId="838" priority="845" stopIfTrue="1" operator="equal">
      <formula>""</formula>
    </cfRule>
  </conditionalFormatting>
  <conditionalFormatting sqref="BK28:BK29">
    <cfRule type="cellIs" dxfId="837" priority="846" stopIfTrue="1" operator="equal">
      <formula>""</formula>
    </cfRule>
  </conditionalFormatting>
  <conditionalFormatting sqref="BI28:BI29">
    <cfRule type="cellIs" dxfId="836" priority="842" stopIfTrue="1" operator="equal">
      <formula>""</formula>
    </cfRule>
  </conditionalFormatting>
  <conditionalFormatting sqref="BI40">
    <cfRule type="cellIs" dxfId="835" priority="839" stopIfTrue="1" operator="equal">
      <formula>""</formula>
    </cfRule>
  </conditionalFormatting>
  <conditionalFormatting sqref="BI42">
    <cfRule type="cellIs" dxfId="834" priority="840" stopIfTrue="1" operator="equal">
      <formula>""</formula>
    </cfRule>
  </conditionalFormatting>
  <conditionalFormatting sqref="BI39:BJ39">
    <cfRule type="cellIs" dxfId="833" priority="841" stopIfTrue="1" operator="equal">
      <formula>""</formula>
    </cfRule>
  </conditionalFormatting>
  <conditionalFormatting sqref="BG40">
    <cfRule type="cellIs" dxfId="832" priority="836" stopIfTrue="1" operator="equal">
      <formula>""</formula>
    </cfRule>
  </conditionalFormatting>
  <conditionalFormatting sqref="BG28:BG29">
    <cfRule type="cellIs" dxfId="831" priority="837" stopIfTrue="1" operator="equal">
      <formula>""</formula>
    </cfRule>
  </conditionalFormatting>
  <conditionalFormatting sqref="BG39:BH39">
    <cfRule type="cellIs" dxfId="830" priority="838" stopIfTrue="1" operator="equal">
      <formula>""</formula>
    </cfRule>
  </conditionalFormatting>
  <conditionalFormatting sqref="BA28:BA29">
    <cfRule type="cellIs" dxfId="829" priority="834" stopIfTrue="1" operator="equal">
      <formula>""</formula>
    </cfRule>
  </conditionalFormatting>
  <conditionalFormatting sqref="BA42 BA40">
    <cfRule type="cellIs" dxfId="828" priority="833" stopIfTrue="1" operator="equal">
      <formula>""</formula>
    </cfRule>
  </conditionalFormatting>
  <conditionalFormatting sqref="BA39:BB39">
    <cfRule type="cellIs" dxfId="827" priority="835" stopIfTrue="1" operator="equal">
      <formula>""</formula>
    </cfRule>
  </conditionalFormatting>
  <conditionalFormatting sqref="K58">
    <cfRule type="cellIs" dxfId="826" priority="822" stopIfTrue="1" operator="equal">
      <formula>""</formula>
    </cfRule>
  </conditionalFormatting>
  <conditionalFormatting sqref="M46:M47">
    <cfRule type="cellIs" dxfId="825" priority="832" stopIfTrue="1" operator="equal">
      <formula>""</formula>
    </cfRule>
  </conditionalFormatting>
  <conditionalFormatting sqref="M57:N57">
    <cfRule type="cellIs" dxfId="824" priority="831" stopIfTrue="1" operator="equal">
      <formula>""</formula>
    </cfRule>
  </conditionalFormatting>
  <conditionalFormatting sqref="M58">
    <cfRule type="cellIs" dxfId="823" priority="829" stopIfTrue="1" operator="equal">
      <formula>""</formula>
    </cfRule>
  </conditionalFormatting>
  <conditionalFormatting sqref="M60">
    <cfRule type="cellIs" dxfId="822" priority="830" stopIfTrue="1" operator="equal">
      <formula>""</formula>
    </cfRule>
  </conditionalFormatting>
  <conditionalFormatting sqref="K60">
    <cfRule type="cellIs" dxfId="821" priority="826" stopIfTrue="1" operator="equal">
      <formula>""</formula>
    </cfRule>
  </conditionalFormatting>
  <conditionalFormatting sqref="K46:K47">
    <cfRule type="cellIs" dxfId="820" priority="828" stopIfTrue="1" operator="equal">
      <formula>""</formula>
    </cfRule>
  </conditionalFormatting>
  <conditionalFormatting sqref="K57:L57">
    <cfRule type="cellIs" dxfId="819" priority="824" stopIfTrue="1" operator="equal">
      <formula>""</formula>
    </cfRule>
  </conditionalFormatting>
  <conditionalFormatting sqref="K57:L57">
    <cfRule type="cellIs" dxfId="818" priority="827" stopIfTrue="1" operator="equal">
      <formula>""</formula>
    </cfRule>
  </conditionalFormatting>
  <conditionalFormatting sqref="K60">
    <cfRule type="cellIs" dxfId="817" priority="823" stopIfTrue="1" operator="equal">
      <formula>""</formula>
    </cfRule>
  </conditionalFormatting>
  <conditionalFormatting sqref="K46:K47">
    <cfRule type="cellIs" dxfId="816" priority="825" stopIfTrue="1" operator="equal">
      <formula>""</formula>
    </cfRule>
  </conditionalFormatting>
  <conditionalFormatting sqref="O57">
    <cfRule type="cellIs" dxfId="815" priority="820" stopIfTrue="1" operator="equal">
      <formula>""</formula>
    </cfRule>
  </conditionalFormatting>
  <conditionalFormatting sqref="O46:O47">
    <cfRule type="cellIs" dxfId="814" priority="821" stopIfTrue="1" operator="equal">
      <formula>""</formula>
    </cfRule>
  </conditionalFormatting>
  <conditionalFormatting sqref="O60">
    <cfRule type="cellIs" dxfId="813" priority="819" stopIfTrue="1" operator="equal">
      <formula>""</formula>
    </cfRule>
  </conditionalFormatting>
  <conditionalFormatting sqref="O58">
    <cfRule type="cellIs" dxfId="812" priority="818" stopIfTrue="1" operator="equal">
      <formula>""</formula>
    </cfRule>
  </conditionalFormatting>
  <conditionalFormatting sqref="BG57:BH57">
    <cfRule type="cellIs" dxfId="811" priority="700" stopIfTrue="1" operator="equal">
      <formula>""</formula>
    </cfRule>
  </conditionalFormatting>
  <conditionalFormatting sqref="BG46:BG47">
    <cfRule type="cellIs" dxfId="810" priority="701" stopIfTrue="1" operator="equal">
      <formula>""</formula>
    </cfRule>
  </conditionalFormatting>
  <conditionalFormatting sqref="BG60 BG58">
    <cfRule type="cellIs" dxfId="809" priority="699" stopIfTrue="1" operator="equal">
      <formula>""</formula>
    </cfRule>
  </conditionalFormatting>
  <conditionalFormatting sqref="X60">
    <cfRule type="cellIs" dxfId="808" priority="811" stopIfTrue="1" operator="equal">
      <formula>""</formula>
    </cfRule>
  </conditionalFormatting>
  <conditionalFormatting sqref="X46:X47">
    <cfRule type="cellIs" dxfId="807" priority="813" stopIfTrue="1" operator="equal">
      <formula>""</formula>
    </cfRule>
  </conditionalFormatting>
  <conditionalFormatting sqref="X57:Y57">
    <cfRule type="cellIs" dxfId="806" priority="812" stopIfTrue="1" operator="equal">
      <formula>""</formula>
    </cfRule>
  </conditionalFormatting>
  <conditionalFormatting sqref="Z60">
    <cfRule type="cellIs" dxfId="805" priority="816" stopIfTrue="1" operator="equal">
      <formula>""</formula>
    </cfRule>
  </conditionalFormatting>
  <conditionalFormatting sqref="Z57:AA57">
    <cfRule type="cellIs" dxfId="804" priority="817" stopIfTrue="1" operator="equal">
      <formula>""</formula>
    </cfRule>
  </conditionalFormatting>
  <conditionalFormatting sqref="X58">
    <cfRule type="cellIs" dxfId="803" priority="815" stopIfTrue="1" operator="equal">
      <formula>""</formula>
    </cfRule>
  </conditionalFormatting>
  <conditionalFormatting sqref="Z46:Z47">
    <cfRule type="cellIs" dxfId="802" priority="814" stopIfTrue="1" operator="equal">
      <formula>""</formula>
    </cfRule>
  </conditionalFormatting>
  <conditionalFormatting sqref="X58">
    <cfRule type="cellIs" dxfId="801" priority="804" stopIfTrue="1" operator="equal">
      <formula>""</formula>
    </cfRule>
  </conditionalFormatting>
  <conditionalFormatting sqref="X46:X47">
    <cfRule type="cellIs" dxfId="800" priority="810" stopIfTrue="1" operator="equal">
      <formula>""</formula>
    </cfRule>
  </conditionalFormatting>
  <conditionalFormatting sqref="X60">
    <cfRule type="cellIs" dxfId="799" priority="808" stopIfTrue="1" operator="equal">
      <formula>""</formula>
    </cfRule>
  </conditionalFormatting>
  <conditionalFormatting sqref="X57:Y57">
    <cfRule type="cellIs" dxfId="798" priority="809" stopIfTrue="1" operator="equal">
      <formula>""</formula>
    </cfRule>
  </conditionalFormatting>
  <conditionalFormatting sqref="Z60">
    <cfRule type="cellIs" dxfId="797" priority="805" stopIfTrue="1" operator="equal">
      <formula>""</formula>
    </cfRule>
  </conditionalFormatting>
  <conditionalFormatting sqref="Z46:Z47">
    <cfRule type="cellIs" dxfId="796" priority="807" stopIfTrue="1" operator="equal">
      <formula>""</formula>
    </cfRule>
  </conditionalFormatting>
  <conditionalFormatting sqref="Z57:AA57">
    <cfRule type="cellIs" dxfId="795" priority="806" stopIfTrue="1" operator="equal">
      <formula>""</formula>
    </cfRule>
  </conditionalFormatting>
  <conditionalFormatting sqref="Z58">
    <cfRule type="cellIs" dxfId="794" priority="803" stopIfTrue="1" operator="equal">
      <formula>""</formula>
    </cfRule>
  </conditionalFormatting>
  <conditionalFormatting sqref="BA39:BB39">
    <cfRule type="cellIs" dxfId="793" priority="764" stopIfTrue="1" operator="equal">
      <formula>""</formula>
    </cfRule>
  </conditionalFormatting>
  <conditionalFormatting sqref="BA28:BA29">
    <cfRule type="cellIs" dxfId="792" priority="763" stopIfTrue="1" operator="equal">
      <formula>""</formula>
    </cfRule>
  </conditionalFormatting>
  <conditionalFormatting sqref="AL39:AM39">
    <cfRule type="cellIs" dxfId="791" priority="800" stopIfTrue="1" operator="equal">
      <formula>""</formula>
    </cfRule>
  </conditionalFormatting>
  <conditionalFormatting sqref="AL28:AL29">
    <cfRule type="cellIs" dxfId="790" priority="799" stopIfTrue="1" operator="equal">
      <formula>""</formula>
    </cfRule>
  </conditionalFormatting>
  <conditionalFormatting sqref="AL42 AL40">
    <cfRule type="cellIs" dxfId="789" priority="798" stopIfTrue="1" operator="equal">
      <formula>""</formula>
    </cfRule>
  </conditionalFormatting>
  <conditionalFormatting sqref="AL28:AL29">
    <cfRule type="cellIs" dxfId="788" priority="797" stopIfTrue="1" operator="equal">
      <formula>""</formula>
    </cfRule>
  </conditionalFormatting>
  <conditionalFormatting sqref="AL42 AL40">
    <cfRule type="cellIs" dxfId="787" priority="796" stopIfTrue="1" operator="equal">
      <formula>""</formula>
    </cfRule>
  </conditionalFormatting>
  <conditionalFormatting sqref="AE96 AE94">
    <cfRule type="cellIs" dxfId="786" priority="591" stopIfTrue="1" operator="equal">
      <formula>""</formula>
    </cfRule>
  </conditionalFormatting>
  <conditionalFormatting sqref="AU28:AU29">
    <cfRule type="cellIs" dxfId="785" priority="794" stopIfTrue="1" operator="equal">
      <formula>""</formula>
    </cfRule>
  </conditionalFormatting>
  <conditionalFormatting sqref="AU42 AU40">
    <cfRule type="cellIs" dxfId="784" priority="793" stopIfTrue="1" operator="equal">
      <formula>""</formula>
    </cfRule>
  </conditionalFormatting>
  <conditionalFormatting sqref="AU39:AV39">
    <cfRule type="cellIs" dxfId="783" priority="795" stopIfTrue="1" operator="equal">
      <formula>""</formula>
    </cfRule>
  </conditionalFormatting>
  <conditionalFormatting sqref="AU42 AU40">
    <cfRule type="cellIs" dxfId="782" priority="790" stopIfTrue="1" operator="equal">
      <formula>""</formula>
    </cfRule>
  </conditionalFormatting>
  <conditionalFormatting sqref="AU28:AU29">
    <cfRule type="cellIs" dxfId="781" priority="791" stopIfTrue="1" operator="equal">
      <formula>""</formula>
    </cfRule>
  </conditionalFormatting>
  <conditionalFormatting sqref="AU39:AV39">
    <cfRule type="cellIs" dxfId="780" priority="792" stopIfTrue="1" operator="equal">
      <formula>""</formula>
    </cfRule>
  </conditionalFormatting>
  <conditionalFormatting sqref="AW28:AW29">
    <cfRule type="cellIs" dxfId="779" priority="788" stopIfTrue="1" operator="equal">
      <formula>""</formula>
    </cfRule>
  </conditionalFormatting>
  <conditionalFormatting sqref="AW42 AW40">
    <cfRule type="cellIs" dxfId="778" priority="787" stopIfTrue="1" operator="equal">
      <formula>""</formula>
    </cfRule>
  </conditionalFormatting>
  <conditionalFormatting sqref="AW39:AX39">
    <cfRule type="cellIs" dxfId="777" priority="789" stopIfTrue="1" operator="equal">
      <formula>""</formula>
    </cfRule>
  </conditionalFormatting>
  <conditionalFormatting sqref="AY28:AY29">
    <cfRule type="cellIs" dxfId="776" priority="785" stopIfTrue="1" operator="equal">
      <formula>""</formula>
    </cfRule>
  </conditionalFormatting>
  <conditionalFormatting sqref="AY42 AY40">
    <cfRule type="cellIs" dxfId="775" priority="784" stopIfTrue="1" operator="equal">
      <formula>""</formula>
    </cfRule>
  </conditionalFormatting>
  <conditionalFormatting sqref="AY39:AZ39">
    <cfRule type="cellIs" dxfId="774" priority="786" stopIfTrue="1" operator="equal">
      <formula>""</formula>
    </cfRule>
  </conditionalFormatting>
  <conditionalFormatting sqref="AY39:AZ39">
    <cfRule type="cellIs" dxfId="773" priority="783" stopIfTrue="1" operator="equal">
      <formula>""</formula>
    </cfRule>
  </conditionalFormatting>
  <conditionalFormatting sqref="AY42 AY40">
    <cfRule type="cellIs" dxfId="772" priority="781" stopIfTrue="1" operator="equal">
      <formula>""</formula>
    </cfRule>
  </conditionalFormatting>
  <conditionalFormatting sqref="AY28:AY29">
    <cfRule type="cellIs" dxfId="771" priority="782" stopIfTrue="1" operator="equal">
      <formula>""</formula>
    </cfRule>
  </conditionalFormatting>
  <conditionalFormatting sqref="AY28:AY29">
    <cfRule type="cellIs" dxfId="770" priority="779" stopIfTrue="1" operator="equal">
      <formula>""</formula>
    </cfRule>
  </conditionalFormatting>
  <conditionalFormatting sqref="AY42 AY40">
    <cfRule type="cellIs" dxfId="769" priority="778" stopIfTrue="1" operator="equal">
      <formula>""</formula>
    </cfRule>
  </conditionalFormatting>
  <conditionalFormatting sqref="AY39:AZ39">
    <cfRule type="cellIs" dxfId="768" priority="780" stopIfTrue="1" operator="equal">
      <formula>""</formula>
    </cfRule>
  </conditionalFormatting>
  <conditionalFormatting sqref="BG28:BG29">
    <cfRule type="cellIs" dxfId="767" priority="777" stopIfTrue="1" operator="equal">
      <formula>""</formula>
    </cfRule>
  </conditionalFormatting>
  <conditionalFormatting sqref="BG40">
    <cfRule type="cellIs" dxfId="766" priority="775" stopIfTrue="1" operator="equal">
      <formula>""</formula>
    </cfRule>
  </conditionalFormatting>
  <conditionalFormatting sqref="BG39:BH39">
    <cfRule type="cellIs" dxfId="765" priority="776" stopIfTrue="1" operator="equal">
      <formula>""</formula>
    </cfRule>
  </conditionalFormatting>
  <conditionalFormatting sqref="BA28:BA29">
    <cfRule type="cellIs" dxfId="764" priority="773" stopIfTrue="1" operator="equal">
      <formula>""</formula>
    </cfRule>
  </conditionalFormatting>
  <conditionalFormatting sqref="BA39:BB39">
    <cfRule type="cellIs" dxfId="763" priority="774" stopIfTrue="1" operator="equal">
      <formula>""</formula>
    </cfRule>
  </conditionalFormatting>
  <conditionalFormatting sqref="BA42 BA40">
    <cfRule type="cellIs" dxfId="762" priority="772" stopIfTrue="1" operator="equal">
      <formula>""</formula>
    </cfRule>
  </conditionalFormatting>
  <conditionalFormatting sqref="BI28:BI29">
    <cfRule type="cellIs" dxfId="761" priority="771" stopIfTrue="1" operator="equal">
      <formula>""</formula>
    </cfRule>
  </conditionalFormatting>
  <conditionalFormatting sqref="BI40">
    <cfRule type="cellIs" dxfId="760" priority="768" stopIfTrue="1" operator="equal">
      <formula>""</formula>
    </cfRule>
  </conditionalFormatting>
  <conditionalFormatting sqref="BI42">
    <cfRule type="cellIs" dxfId="759" priority="769" stopIfTrue="1" operator="equal">
      <formula>""</formula>
    </cfRule>
  </conditionalFormatting>
  <conditionalFormatting sqref="BI39:BJ39">
    <cfRule type="cellIs" dxfId="758" priority="770" stopIfTrue="1" operator="equal">
      <formula>""</formula>
    </cfRule>
  </conditionalFormatting>
  <conditionalFormatting sqref="BG40">
    <cfRule type="cellIs" dxfId="757" priority="765" stopIfTrue="1" operator="equal">
      <formula>""</formula>
    </cfRule>
  </conditionalFormatting>
  <conditionalFormatting sqref="BG28:BG29">
    <cfRule type="cellIs" dxfId="756" priority="766" stopIfTrue="1" operator="equal">
      <formula>""</formula>
    </cfRule>
  </conditionalFormatting>
  <conditionalFormatting sqref="BG39:BH39">
    <cfRule type="cellIs" dxfId="755" priority="767" stopIfTrue="1" operator="equal">
      <formula>""</formula>
    </cfRule>
  </conditionalFormatting>
  <conditionalFormatting sqref="BA40">
    <cfRule type="cellIs" dxfId="754" priority="758" stopIfTrue="1" operator="equal">
      <formula>""</formula>
    </cfRule>
  </conditionalFormatting>
  <conditionalFormatting sqref="BA39:BB39">
    <cfRule type="cellIs" dxfId="753" priority="760" stopIfTrue="1" operator="equal">
      <formula>""</formula>
    </cfRule>
  </conditionalFormatting>
  <conditionalFormatting sqref="BA42">
    <cfRule type="cellIs" dxfId="752" priority="759" stopIfTrue="1" operator="equal">
      <formula>""</formula>
    </cfRule>
  </conditionalFormatting>
  <conditionalFormatting sqref="BI40">
    <cfRule type="cellIs" dxfId="751" priority="754" stopIfTrue="1" operator="equal">
      <formula>""</formula>
    </cfRule>
  </conditionalFormatting>
  <conditionalFormatting sqref="BI42">
    <cfRule type="cellIs" dxfId="750" priority="755" stopIfTrue="1" operator="equal">
      <formula>""</formula>
    </cfRule>
  </conditionalFormatting>
  <conditionalFormatting sqref="BI39:BJ39">
    <cfRule type="cellIs" dxfId="749" priority="756" stopIfTrue="1" operator="equal">
      <formula>""</formula>
    </cfRule>
  </conditionalFormatting>
  <conditionalFormatting sqref="BI28:BI29">
    <cfRule type="cellIs" dxfId="748" priority="757" stopIfTrue="1" operator="equal">
      <formula>""</formula>
    </cfRule>
  </conditionalFormatting>
  <conditionalFormatting sqref="BG28:BG29">
    <cfRule type="cellIs" dxfId="747" priority="753" stopIfTrue="1" operator="equal">
      <formula>""</formula>
    </cfRule>
  </conditionalFormatting>
  <conditionalFormatting sqref="BG40">
    <cfRule type="cellIs" dxfId="746" priority="751" stopIfTrue="1" operator="equal">
      <formula>""</formula>
    </cfRule>
  </conditionalFormatting>
  <conditionalFormatting sqref="BA28:BA29">
    <cfRule type="cellIs" dxfId="745" priority="749" stopIfTrue="1" operator="equal">
      <formula>""</formula>
    </cfRule>
  </conditionalFormatting>
  <conditionalFormatting sqref="BG39:BH39">
    <cfRule type="cellIs" dxfId="744" priority="752" stopIfTrue="1" operator="equal">
      <formula>""</formula>
    </cfRule>
  </conditionalFormatting>
  <conditionalFormatting sqref="BA42 BA40">
    <cfRule type="cellIs" dxfId="743" priority="748" stopIfTrue="1" operator="equal">
      <formula>""</formula>
    </cfRule>
  </conditionalFormatting>
  <conditionalFormatting sqref="BA39:BB39">
    <cfRule type="cellIs" dxfId="742" priority="750" stopIfTrue="1" operator="equal">
      <formula>""</formula>
    </cfRule>
  </conditionalFormatting>
  <conditionalFormatting sqref="BK28:BK29">
    <cfRule type="cellIs" dxfId="741" priority="747" stopIfTrue="1" operator="equal">
      <formula>""</formula>
    </cfRule>
  </conditionalFormatting>
  <conditionalFormatting sqref="BK39:BL39">
    <cfRule type="cellIs" dxfId="740" priority="746" stopIfTrue="1" operator="equal">
      <formula>""</formula>
    </cfRule>
  </conditionalFormatting>
  <conditionalFormatting sqref="BK42">
    <cfRule type="cellIs" dxfId="739" priority="745" stopIfTrue="1" operator="equal">
      <formula>""</formula>
    </cfRule>
  </conditionalFormatting>
  <conditionalFormatting sqref="BK40">
    <cfRule type="cellIs" dxfId="738" priority="744" stopIfTrue="1" operator="equal">
      <formula>""</formula>
    </cfRule>
  </conditionalFormatting>
  <conditionalFormatting sqref="BK28:BK29">
    <cfRule type="cellIs" dxfId="737" priority="743" stopIfTrue="1" operator="equal">
      <formula>""</formula>
    </cfRule>
  </conditionalFormatting>
  <conditionalFormatting sqref="BK40">
    <cfRule type="cellIs" dxfId="736" priority="740" stopIfTrue="1" operator="equal">
      <formula>""</formula>
    </cfRule>
  </conditionalFormatting>
  <conditionalFormatting sqref="BK42">
    <cfRule type="cellIs" dxfId="735" priority="741" stopIfTrue="1" operator="equal">
      <formula>""</formula>
    </cfRule>
  </conditionalFormatting>
  <conditionalFormatting sqref="BK39:BL39">
    <cfRule type="cellIs" dxfId="734" priority="742" stopIfTrue="1" operator="equal">
      <formula>""</formula>
    </cfRule>
  </conditionalFormatting>
  <conditionalFormatting sqref="K46:K47">
    <cfRule type="cellIs" dxfId="733" priority="739" stopIfTrue="1" operator="equal">
      <formula>""</formula>
    </cfRule>
  </conditionalFormatting>
  <conditionalFormatting sqref="K57:L57">
    <cfRule type="cellIs" dxfId="732" priority="738" stopIfTrue="1" operator="equal">
      <formula>""</formula>
    </cfRule>
  </conditionalFormatting>
  <conditionalFormatting sqref="K60">
    <cfRule type="cellIs" dxfId="731" priority="737" stopIfTrue="1" operator="equal">
      <formula>""</formula>
    </cfRule>
  </conditionalFormatting>
  <conditionalFormatting sqref="K46:K47">
    <cfRule type="cellIs" dxfId="730" priority="736" stopIfTrue="1" operator="equal">
      <formula>""</formula>
    </cfRule>
  </conditionalFormatting>
  <conditionalFormatting sqref="K57:L57">
    <cfRule type="cellIs" dxfId="729" priority="731" stopIfTrue="1" operator="equal">
      <formula>""</formula>
    </cfRule>
  </conditionalFormatting>
  <conditionalFormatting sqref="K58">
    <cfRule type="cellIs" dxfId="728" priority="733" stopIfTrue="1" operator="equal">
      <formula>""</formula>
    </cfRule>
  </conditionalFormatting>
  <conditionalFormatting sqref="K60">
    <cfRule type="cellIs" dxfId="727" priority="734" stopIfTrue="1" operator="equal">
      <formula>""</formula>
    </cfRule>
  </conditionalFormatting>
  <conditionalFormatting sqref="K57:L57">
    <cfRule type="cellIs" dxfId="726" priority="735" stopIfTrue="1" operator="equal">
      <formula>""</formula>
    </cfRule>
  </conditionalFormatting>
  <conditionalFormatting sqref="M60">
    <cfRule type="cellIs" dxfId="725" priority="726" stopIfTrue="1" operator="equal">
      <formula>""</formula>
    </cfRule>
  </conditionalFormatting>
  <conditionalFormatting sqref="K46:K47">
    <cfRule type="cellIs" dxfId="724" priority="732" stopIfTrue="1" operator="equal">
      <formula>""</formula>
    </cfRule>
  </conditionalFormatting>
  <conditionalFormatting sqref="K58">
    <cfRule type="cellIs" dxfId="723" priority="729" stopIfTrue="1" operator="equal">
      <formula>""</formula>
    </cfRule>
  </conditionalFormatting>
  <conditionalFormatting sqref="K60">
    <cfRule type="cellIs" dxfId="722" priority="730" stopIfTrue="1" operator="equal">
      <formula>""</formula>
    </cfRule>
  </conditionalFormatting>
  <conditionalFormatting sqref="M46:M47">
    <cfRule type="cellIs" dxfId="721" priority="728" stopIfTrue="1" operator="equal">
      <formula>""</formula>
    </cfRule>
  </conditionalFormatting>
  <conditionalFormatting sqref="M57">
    <cfRule type="cellIs" dxfId="720" priority="727" stopIfTrue="1" operator="equal">
      <formula>""</formula>
    </cfRule>
  </conditionalFormatting>
  <conditionalFormatting sqref="M58">
    <cfRule type="cellIs" dxfId="719" priority="725" stopIfTrue="1" operator="equal">
      <formula>""</formula>
    </cfRule>
  </conditionalFormatting>
  <conditionalFormatting sqref="O58">
    <cfRule type="cellIs" dxfId="718" priority="724" stopIfTrue="1" operator="equal">
      <formula>""</formula>
    </cfRule>
  </conditionalFormatting>
  <conditionalFormatting sqref="O60">
    <cfRule type="cellIs" dxfId="717" priority="722" stopIfTrue="1" operator="equal">
      <formula>""</formula>
    </cfRule>
  </conditionalFormatting>
  <conditionalFormatting sqref="O58">
    <cfRule type="cellIs" dxfId="716" priority="723" stopIfTrue="1" operator="equal">
      <formula>""</formula>
    </cfRule>
  </conditionalFormatting>
  <conditionalFormatting sqref="O46">
    <cfRule type="cellIs" dxfId="715" priority="721" stopIfTrue="1" operator="equal">
      <formula>""</formula>
    </cfRule>
  </conditionalFormatting>
  <conditionalFormatting sqref="O47">
    <cfRule type="cellIs" dxfId="714" priority="720" stopIfTrue="1" operator="equal">
      <formula>""</formula>
    </cfRule>
  </conditionalFormatting>
  <conditionalFormatting sqref="O57:P57">
    <cfRule type="cellIs" dxfId="713" priority="719" stopIfTrue="1" operator="equal">
      <formula>""</formula>
    </cfRule>
  </conditionalFormatting>
  <conditionalFormatting sqref="AB60">
    <cfRule type="cellIs" dxfId="712" priority="717" stopIfTrue="1" operator="equal">
      <formula>""</formula>
    </cfRule>
  </conditionalFormatting>
  <conditionalFormatting sqref="AB57:AC57">
    <cfRule type="cellIs" dxfId="711" priority="718" stopIfTrue="1" operator="equal">
      <formula>""</formula>
    </cfRule>
  </conditionalFormatting>
  <conditionalFormatting sqref="AB58">
    <cfRule type="cellIs" dxfId="710" priority="716" stopIfTrue="1" operator="equal">
      <formula>""</formula>
    </cfRule>
  </conditionalFormatting>
  <conditionalFormatting sqref="AB46:AB47">
    <cfRule type="cellIs" dxfId="709" priority="715" stopIfTrue="1" operator="equal">
      <formula>""</formula>
    </cfRule>
  </conditionalFormatting>
  <conditionalFormatting sqref="AR46:AR47">
    <cfRule type="cellIs" dxfId="708" priority="714" stopIfTrue="1" operator="equal">
      <formula>""</formula>
    </cfRule>
  </conditionalFormatting>
  <conditionalFormatting sqref="AR57">
    <cfRule type="cellIs" dxfId="707" priority="713" stopIfTrue="1" operator="equal">
      <formula>""</formula>
    </cfRule>
  </conditionalFormatting>
  <conditionalFormatting sqref="AR60 AR58">
    <cfRule type="cellIs" dxfId="706" priority="712" stopIfTrue="1" operator="equal">
      <formula>""</formula>
    </cfRule>
  </conditionalFormatting>
  <conditionalFormatting sqref="AE96 AE93:AE94">
    <cfRule type="cellIs" dxfId="705" priority="602" stopIfTrue="1" operator="equal">
      <formula>""</formula>
    </cfRule>
  </conditionalFormatting>
  <conditionalFormatting sqref="AF93">
    <cfRule type="cellIs" dxfId="704" priority="601" stopIfTrue="1" operator="equal">
      <formula>""</formula>
    </cfRule>
  </conditionalFormatting>
  <conditionalFormatting sqref="V94">
    <cfRule type="cellIs" dxfId="703" priority="603" stopIfTrue="1" operator="equal">
      <formula>""</formula>
    </cfRule>
  </conditionalFormatting>
  <conditionalFormatting sqref="AD60 AL58">
    <cfRule type="cellIs" dxfId="702" priority="709" stopIfTrue="1" operator="equal">
      <formula>""</formula>
    </cfRule>
  </conditionalFormatting>
  <conditionalFormatting sqref="AD57:AE57">
    <cfRule type="cellIs" dxfId="701" priority="710" stopIfTrue="1" operator="equal">
      <formula>""</formula>
    </cfRule>
  </conditionalFormatting>
  <conditionalFormatting sqref="AD46:AD47">
    <cfRule type="cellIs" dxfId="700" priority="711" stopIfTrue="1" operator="equal">
      <formula>""</formula>
    </cfRule>
  </conditionalFormatting>
  <conditionalFormatting sqref="AD60 AL58">
    <cfRule type="cellIs" dxfId="699" priority="706" stopIfTrue="1" operator="equal">
      <formula>""</formula>
    </cfRule>
  </conditionalFormatting>
  <conditionalFormatting sqref="AD46:AD47">
    <cfRule type="cellIs" dxfId="698" priority="708" stopIfTrue="1" operator="equal">
      <formula>""</formula>
    </cfRule>
  </conditionalFormatting>
  <conditionalFormatting sqref="AD57:AE57">
    <cfRule type="cellIs" dxfId="697" priority="707" stopIfTrue="1" operator="equal">
      <formula>""</formula>
    </cfRule>
  </conditionalFormatting>
  <conditionalFormatting sqref="W93">
    <cfRule type="cellIs" dxfId="696" priority="600" stopIfTrue="1" operator="equal">
      <formula>""</formula>
    </cfRule>
  </conditionalFormatting>
  <conditionalFormatting sqref="AI93:AJ93">
    <cfRule type="cellIs" dxfId="695" priority="599" stopIfTrue="1" operator="equal">
      <formula>""</formula>
    </cfRule>
  </conditionalFormatting>
  <conditionalFormatting sqref="AI82:AI83">
    <cfRule type="cellIs" dxfId="694" priority="598" stopIfTrue="1" operator="equal">
      <formula>""</formula>
    </cfRule>
  </conditionalFormatting>
  <conditionalFormatting sqref="AG82:AG83">
    <cfRule type="cellIs" dxfId="693" priority="595" stopIfTrue="1" operator="equal">
      <formula>""</formula>
    </cfRule>
  </conditionalFormatting>
  <conditionalFormatting sqref="AG93:AH93">
    <cfRule type="cellIs" dxfId="692" priority="596" stopIfTrue="1" operator="equal">
      <formula>""</formula>
    </cfRule>
  </conditionalFormatting>
  <conditionalFormatting sqref="AI96 AI94">
    <cfRule type="cellIs" dxfId="691" priority="597" stopIfTrue="1" operator="equal">
      <formula>""</formula>
    </cfRule>
  </conditionalFormatting>
  <conditionalFormatting sqref="BD57">
    <cfRule type="cellIs" dxfId="690" priority="641" stopIfTrue="1" operator="equal">
      <formula>""</formula>
    </cfRule>
  </conditionalFormatting>
  <conditionalFormatting sqref="BC57">
    <cfRule type="cellIs" dxfId="689" priority="640" stopIfTrue="1" operator="equal">
      <formula>""</formula>
    </cfRule>
  </conditionalFormatting>
  <conditionalFormatting sqref="BC46:BC47">
    <cfRule type="cellIs" dxfId="688" priority="639" stopIfTrue="1" operator="equal">
      <formula>""</formula>
    </cfRule>
  </conditionalFormatting>
  <conditionalFormatting sqref="AT60 AT58">
    <cfRule type="cellIs" dxfId="687" priority="642" stopIfTrue="1" operator="equal">
      <formula>""</formula>
    </cfRule>
  </conditionalFormatting>
  <conditionalFormatting sqref="BE57">
    <cfRule type="cellIs" dxfId="686" priority="704" stopIfTrue="1" operator="equal">
      <formula>""</formula>
    </cfRule>
  </conditionalFormatting>
  <conditionalFormatting sqref="BE46:BE47">
    <cfRule type="cellIs" dxfId="685" priority="703" stopIfTrue="1" operator="equal">
      <formula>""</formula>
    </cfRule>
  </conditionalFormatting>
  <conditionalFormatting sqref="BE60 BE58">
    <cfRule type="cellIs" dxfId="684" priority="702" stopIfTrue="1" operator="equal">
      <formula>""</formula>
    </cfRule>
  </conditionalFormatting>
  <conditionalFormatting sqref="BF57">
    <cfRule type="cellIs" dxfId="683" priority="705" stopIfTrue="1" operator="equal">
      <formula>""</formula>
    </cfRule>
  </conditionalFormatting>
  <conditionalFormatting sqref="AG96 AG94">
    <cfRule type="cellIs" dxfId="682" priority="594" stopIfTrue="1" operator="equal">
      <formula>""</formula>
    </cfRule>
  </conditionalFormatting>
  <conditionalFormatting sqref="AE93:AF93">
    <cfRule type="cellIs" dxfId="681" priority="593" stopIfTrue="1" operator="equal">
      <formula>""</formula>
    </cfRule>
  </conditionalFormatting>
  <conditionalFormatting sqref="AE82:AE83">
    <cfRule type="cellIs" dxfId="680" priority="592" stopIfTrue="1" operator="equal">
      <formula>""</formula>
    </cfRule>
  </conditionalFormatting>
  <conditionalFormatting sqref="AL60 AD58">
    <cfRule type="cellIs" dxfId="679" priority="645" stopIfTrue="1" operator="equal">
      <formula>""</formula>
    </cfRule>
  </conditionalFormatting>
  <conditionalFormatting sqref="AL46:AL47">
    <cfRule type="cellIs" dxfId="678" priority="647" stopIfTrue="1" operator="equal">
      <formula>""</formula>
    </cfRule>
  </conditionalFormatting>
  <conditionalFormatting sqref="AL57:AM57">
    <cfRule type="cellIs" dxfId="677" priority="646" stopIfTrue="1" operator="equal">
      <formula>""</formula>
    </cfRule>
  </conditionalFormatting>
  <conditionalFormatting sqref="W84">
    <cfRule type="cellIs" dxfId="676" priority="588" stopIfTrue="1" operator="equal">
      <formula>""</formula>
    </cfRule>
  </conditionalFormatting>
  <conditionalFormatting sqref="W75">
    <cfRule type="cellIs" dxfId="675" priority="698" stopIfTrue="1" operator="equal">
      <formula>""</formula>
    </cfRule>
  </conditionalFormatting>
  <conditionalFormatting sqref="V96 V93:V94">
    <cfRule type="cellIs" dxfId="674" priority="590" stopIfTrue="1" operator="equal">
      <formula>""</formula>
    </cfRule>
  </conditionalFormatting>
  <conditionalFormatting sqref="W78 W76">
    <cfRule type="cellIs" dxfId="673" priority="697" stopIfTrue="1" operator="equal">
      <formula>""</formula>
    </cfRule>
  </conditionalFormatting>
  <conditionalFormatting sqref="AQ64:AQ65">
    <cfRule type="cellIs" dxfId="672" priority="694" stopIfTrue="1" operator="equal">
      <formula>""</formula>
    </cfRule>
  </conditionalFormatting>
  <conditionalFormatting sqref="AQ76 AM76 W76">
    <cfRule type="cellIs" dxfId="671" priority="695" stopIfTrue="1" operator="equal">
      <formula>""</formula>
    </cfRule>
  </conditionalFormatting>
  <conditionalFormatting sqref="AM64:AM65">
    <cfRule type="cellIs" dxfId="670" priority="693" stopIfTrue="1" operator="equal">
      <formula>""</formula>
    </cfRule>
  </conditionalFormatting>
  <conditionalFormatting sqref="W96 W93:W94">
    <cfRule type="cellIs" dxfId="669" priority="589" stopIfTrue="1" operator="equal">
      <formula>""</formula>
    </cfRule>
  </conditionalFormatting>
  <conditionalFormatting sqref="AQ78 AM78 W78">
    <cfRule type="cellIs" dxfId="668" priority="696" stopIfTrue="1" operator="equal">
      <formula>""</formula>
    </cfRule>
  </conditionalFormatting>
  <conditionalFormatting sqref="W64:W65">
    <cfRule type="cellIs" dxfId="667" priority="692" stopIfTrue="1" operator="equal">
      <formula>""</formula>
    </cfRule>
  </conditionalFormatting>
  <conditionalFormatting sqref="Q57:R57">
    <cfRule type="cellIs" dxfId="666" priority="683" stopIfTrue="1" operator="equal">
      <formula>""</formula>
    </cfRule>
  </conditionalFormatting>
  <conditionalFormatting sqref="Q58">
    <cfRule type="cellIs" dxfId="665" priority="685" stopIfTrue="1" operator="equal">
      <formula>""</formula>
    </cfRule>
  </conditionalFormatting>
  <conditionalFormatting sqref="Q46:Q47">
    <cfRule type="cellIs" dxfId="664" priority="684" stopIfTrue="1" operator="equal">
      <formula>""</formula>
    </cfRule>
  </conditionalFormatting>
  <conditionalFormatting sqref="Q60">
    <cfRule type="cellIs" dxfId="663" priority="679" stopIfTrue="1" operator="equal">
      <formula>""</formula>
    </cfRule>
  </conditionalFormatting>
  <conditionalFormatting sqref="Q60">
    <cfRule type="cellIs" dxfId="662" priority="682" stopIfTrue="1" operator="equal">
      <formula>""</formula>
    </cfRule>
  </conditionalFormatting>
  <conditionalFormatting sqref="Q57:R57">
    <cfRule type="cellIs" dxfId="661" priority="680" stopIfTrue="1" operator="equal">
      <formula>""</formula>
    </cfRule>
  </conditionalFormatting>
  <conditionalFormatting sqref="Q46:Q47">
    <cfRule type="cellIs" dxfId="660" priority="681" stopIfTrue="1" operator="equal">
      <formula>""</formula>
    </cfRule>
  </conditionalFormatting>
  <conditionalFormatting sqref="Q58">
    <cfRule type="cellIs" dxfId="659" priority="691" stopIfTrue="1" operator="equal">
      <formula>""</formula>
    </cfRule>
  </conditionalFormatting>
  <conditionalFormatting sqref="Q60">
    <cfRule type="cellIs" dxfId="658" priority="689" stopIfTrue="1" operator="equal">
      <formula>""</formula>
    </cfRule>
  </conditionalFormatting>
  <conditionalFormatting sqref="Q58">
    <cfRule type="cellIs" dxfId="657" priority="690" stopIfTrue="1" operator="equal">
      <formula>""</formula>
    </cfRule>
  </conditionalFormatting>
  <conditionalFormatting sqref="Q46">
    <cfRule type="cellIs" dxfId="656" priority="688" stopIfTrue="1" operator="equal">
      <formula>""</formula>
    </cfRule>
  </conditionalFormatting>
  <conditionalFormatting sqref="Q47">
    <cfRule type="cellIs" dxfId="655" priority="687" stopIfTrue="1" operator="equal">
      <formula>""</formula>
    </cfRule>
  </conditionalFormatting>
  <conditionalFormatting sqref="Q57:R57">
    <cfRule type="cellIs" dxfId="654" priority="686" stopIfTrue="1" operator="equal">
      <formula>""</formula>
    </cfRule>
  </conditionalFormatting>
  <conditionalFormatting sqref="Q58">
    <cfRule type="cellIs" dxfId="653" priority="678" stopIfTrue="1" operator="equal">
      <formula>""</formula>
    </cfRule>
  </conditionalFormatting>
  <conditionalFormatting sqref="X60">
    <cfRule type="cellIs" dxfId="652" priority="674" stopIfTrue="1" operator="equal">
      <formula>""</formula>
    </cfRule>
  </conditionalFormatting>
  <conditionalFormatting sqref="X46:X47">
    <cfRule type="cellIs" dxfId="651" priority="676" stopIfTrue="1" operator="equal">
      <formula>""</formula>
    </cfRule>
  </conditionalFormatting>
  <conditionalFormatting sqref="X57:Y57">
    <cfRule type="cellIs" dxfId="650" priority="675" stopIfTrue="1" operator="equal">
      <formula>""</formula>
    </cfRule>
  </conditionalFormatting>
  <conditionalFormatting sqref="X58">
    <cfRule type="cellIs" dxfId="649" priority="677" stopIfTrue="1" operator="equal">
      <formula>""</formula>
    </cfRule>
  </conditionalFormatting>
  <conditionalFormatting sqref="X58">
    <cfRule type="cellIs" dxfId="648" priority="670" stopIfTrue="1" operator="equal">
      <formula>""</formula>
    </cfRule>
  </conditionalFormatting>
  <conditionalFormatting sqref="X57:Y57">
    <cfRule type="cellIs" dxfId="647" priority="672" stopIfTrue="1" operator="equal">
      <formula>""</formula>
    </cfRule>
  </conditionalFormatting>
  <conditionalFormatting sqref="X60">
    <cfRule type="cellIs" dxfId="646" priority="671" stopIfTrue="1" operator="equal">
      <formula>""</formula>
    </cfRule>
  </conditionalFormatting>
  <conditionalFormatting sqref="X46:X47">
    <cfRule type="cellIs" dxfId="645" priority="673" stopIfTrue="1" operator="equal">
      <formula>""</formula>
    </cfRule>
  </conditionalFormatting>
  <conditionalFormatting sqref="X60">
    <cfRule type="cellIs" dxfId="644" priority="668" stopIfTrue="1" operator="equal">
      <formula>""</formula>
    </cfRule>
  </conditionalFormatting>
  <conditionalFormatting sqref="X57:Y57">
    <cfRule type="cellIs" dxfId="643" priority="669" stopIfTrue="1" operator="equal">
      <formula>""</formula>
    </cfRule>
  </conditionalFormatting>
  <conditionalFormatting sqref="X46:X47">
    <cfRule type="cellIs" dxfId="642" priority="667" stopIfTrue="1" operator="equal">
      <formula>""</formula>
    </cfRule>
  </conditionalFormatting>
  <conditionalFormatting sqref="X60">
    <cfRule type="cellIs" dxfId="641" priority="664" stopIfTrue="1" operator="equal">
      <formula>""</formula>
    </cfRule>
  </conditionalFormatting>
  <conditionalFormatting sqref="X46:X47">
    <cfRule type="cellIs" dxfId="640" priority="666" stopIfTrue="1" operator="equal">
      <formula>""</formula>
    </cfRule>
  </conditionalFormatting>
  <conditionalFormatting sqref="X57:Y57">
    <cfRule type="cellIs" dxfId="639" priority="665" stopIfTrue="1" operator="equal">
      <formula>""</formula>
    </cfRule>
  </conditionalFormatting>
  <conditionalFormatting sqref="X58">
    <cfRule type="cellIs" dxfId="638" priority="663" stopIfTrue="1" operator="equal">
      <formula>""</formula>
    </cfRule>
  </conditionalFormatting>
  <conditionalFormatting sqref="Z60">
    <cfRule type="cellIs" dxfId="637" priority="661" stopIfTrue="1" operator="equal">
      <formula>""</formula>
    </cfRule>
  </conditionalFormatting>
  <conditionalFormatting sqref="Z57:AA57">
    <cfRule type="cellIs" dxfId="636" priority="662" stopIfTrue="1" operator="equal">
      <formula>""</formula>
    </cfRule>
  </conditionalFormatting>
  <conditionalFormatting sqref="Z58">
    <cfRule type="cellIs" dxfId="635" priority="660" stopIfTrue="1" operator="equal">
      <formula>""</formula>
    </cfRule>
  </conditionalFormatting>
  <conditionalFormatting sqref="Z46:Z47">
    <cfRule type="cellIs" dxfId="634" priority="659" stopIfTrue="1" operator="equal">
      <formula>""</formula>
    </cfRule>
  </conditionalFormatting>
  <conditionalFormatting sqref="AL46:AL47">
    <cfRule type="cellIs" dxfId="633" priority="650" stopIfTrue="1" operator="equal">
      <formula>""</formula>
    </cfRule>
  </conditionalFormatting>
  <conditionalFormatting sqref="AB46:AB47">
    <cfRule type="cellIs" dxfId="632" priority="658" stopIfTrue="1" operator="equal">
      <formula>""</formula>
    </cfRule>
  </conditionalFormatting>
  <conditionalFormatting sqref="AB57:AC57">
    <cfRule type="cellIs" dxfId="631" priority="657" stopIfTrue="1" operator="equal">
      <formula>""</formula>
    </cfRule>
  </conditionalFormatting>
  <conditionalFormatting sqref="AB60 AB58">
    <cfRule type="cellIs" dxfId="630" priority="656" stopIfTrue="1" operator="equal">
      <formula>""</formula>
    </cfRule>
  </conditionalFormatting>
  <conditionalFormatting sqref="AR57">
    <cfRule type="cellIs" dxfId="629" priority="655" stopIfTrue="1" operator="equal">
      <formula>""</formula>
    </cfRule>
  </conditionalFormatting>
  <conditionalFormatting sqref="AR58">
    <cfRule type="cellIs" dxfId="628" priority="654" stopIfTrue="1" operator="equal">
      <formula>""</formula>
    </cfRule>
  </conditionalFormatting>
  <conditionalFormatting sqref="AF46:AF47">
    <cfRule type="cellIs" dxfId="627" priority="653" stopIfTrue="1" operator="equal">
      <formula>""</formula>
    </cfRule>
  </conditionalFormatting>
  <conditionalFormatting sqref="AF60 AF58">
    <cfRule type="cellIs" dxfId="626" priority="651" stopIfTrue="1" operator="equal">
      <formula>""</formula>
    </cfRule>
  </conditionalFormatting>
  <conditionalFormatting sqref="AF57:AG57">
    <cfRule type="cellIs" dxfId="625" priority="652" stopIfTrue="1" operator="equal">
      <formula>""</formula>
    </cfRule>
  </conditionalFormatting>
  <conditionalFormatting sqref="AL60 AD58">
    <cfRule type="cellIs" dxfId="624" priority="648" stopIfTrue="1" operator="equal">
      <formula>""</formula>
    </cfRule>
  </conditionalFormatting>
  <conditionalFormatting sqref="AL57:AM57">
    <cfRule type="cellIs" dxfId="623" priority="649" stopIfTrue="1" operator="equal">
      <formula>""</formula>
    </cfRule>
  </conditionalFormatting>
  <conditionalFormatting sqref="AT46:AT47">
    <cfRule type="cellIs" dxfId="622" priority="644" stopIfTrue="1" operator="equal">
      <formula>""</formula>
    </cfRule>
  </conditionalFormatting>
  <conditionalFormatting sqref="AT57">
    <cfRule type="cellIs" dxfId="621" priority="643" stopIfTrue="1" operator="equal">
      <formula>""</formula>
    </cfRule>
  </conditionalFormatting>
  <conditionalFormatting sqref="BC60 BC58">
    <cfRule type="cellIs" dxfId="620" priority="638" stopIfTrue="1" operator="equal">
      <formula>""</formula>
    </cfRule>
  </conditionalFormatting>
  <conditionalFormatting sqref="BE57:BF57">
    <cfRule type="cellIs" dxfId="619" priority="633" stopIfTrue="1" operator="equal">
      <formula>""</formula>
    </cfRule>
  </conditionalFormatting>
  <conditionalFormatting sqref="BE60 BE58">
    <cfRule type="cellIs" dxfId="618" priority="632" stopIfTrue="1" operator="equal">
      <formula>""</formula>
    </cfRule>
  </conditionalFormatting>
  <conditionalFormatting sqref="BG60 BG58">
    <cfRule type="cellIs" dxfId="617" priority="635" stopIfTrue="1" operator="equal">
      <formula>""</formula>
    </cfRule>
  </conditionalFormatting>
  <conditionalFormatting sqref="BG46:BG47">
    <cfRule type="cellIs" dxfId="616" priority="636" stopIfTrue="1" operator="equal">
      <formula>""</formula>
    </cfRule>
  </conditionalFormatting>
  <conditionalFormatting sqref="BG57:BH57">
    <cfRule type="cellIs" dxfId="615" priority="637" stopIfTrue="1" operator="equal">
      <formula>""</formula>
    </cfRule>
  </conditionalFormatting>
  <conditionalFormatting sqref="BE46:BE47">
    <cfRule type="cellIs" dxfId="614" priority="634" stopIfTrue="1" operator="equal">
      <formula>""</formula>
    </cfRule>
  </conditionalFormatting>
  <conditionalFormatting sqref="BI57:BJ57">
    <cfRule type="cellIs" dxfId="613" priority="631" stopIfTrue="1" operator="equal">
      <formula>""</formula>
    </cfRule>
  </conditionalFormatting>
  <conditionalFormatting sqref="BI60">
    <cfRule type="cellIs" dxfId="612" priority="630" stopIfTrue="1" operator="equal">
      <formula>""</formula>
    </cfRule>
  </conditionalFormatting>
  <conditionalFormatting sqref="BI58">
    <cfRule type="cellIs" dxfId="611" priority="629" stopIfTrue="1" operator="equal">
      <formula>""</formula>
    </cfRule>
  </conditionalFormatting>
  <conditionalFormatting sqref="BI46:BI47">
    <cfRule type="cellIs" dxfId="610" priority="628" stopIfTrue="1" operator="equal">
      <formula>""</formula>
    </cfRule>
  </conditionalFormatting>
  <conditionalFormatting sqref="Y129">
    <cfRule type="cellIs" dxfId="609" priority="531" stopIfTrue="1" operator="equal">
      <formula>""</formula>
    </cfRule>
  </conditionalFormatting>
  <conditionalFormatting sqref="AI82:AI83">
    <cfRule type="cellIs" dxfId="608" priority="609" stopIfTrue="1" operator="equal">
      <formula>""</formula>
    </cfRule>
  </conditionalFormatting>
  <conditionalFormatting sqref="AI93:AJ93">
    <cfRule type="cellIs" dxfId="607" priority="610" stopIfTrue="1" operator="equal">
      <formula>""</formula>
    </cfRule>
  </conditionalFormatting>
  <conditionalFormatting sqref="BG76">
    <cfRule type="cellIs" dxfId="606" priority="611" stopIfTrue="1" operator="equal">
      <formula>""</formula>
    </cfRule>
  </conditionalFormatting>
  <conditionalFormatting sqref="BG75:BH75">
    <cfRule type="cellIs" dxfId="605" priority="612" stopIfTrue="1" operator="equal">
      <formula>""</formula>
    </cfRule>
  </conditionalFormatting>
  <conditionalFormatting sqref="AQ64:AQ65">
    <cfRule type="cellIs" dxfId="604" priority="618" stopIfTrue="1" operator="equal">
      <formula>""</formula>
    </cfRule>
  </conditionalFormatting>
  <conditionalFormatting sqref="AQ76">
    <cfRule type="cellIs" dxfId="603" priority="622" stopIfTrue="1" operator="equal">
      <formula>""</formula>
    </cfRule>
  </conditionalFormatting>
  <conditionalFormatting sqref="AQ78">
    <cfRule type="cellIs" dxfId="602" priority="620" stopIfTrue="1" operator="equal">
      <formula>""</formula>
    </cfRule>
  </conditionalFormatting>
  <conditionalFormatting sqref="AQ75:AR75">
    <cfRule type="cellIs" dxfId="601" priority="621" stopIfTrue="1" operator="equal">
      <formula>""</formula>
    </cfRule>
  </conditionalFormatting>
  <conditionalFormatting sqref="AM64:AM65">
    <cfRule type="cellIs" dxfId="600" priority="627" stopIfTrue="1" operator="equal">
      <formula>""</formula>
    </cfRule>
  </conditionalFormatting>
  <conditionalFormatting sqref="W64:W65">
    <cfRule type="cellIs" dxfId="599" priority="626" stopIfTrue="1" operator="equal">
      <formula>""</formula>
    </cfRule>
  </conditionalFormatting>
  <conditionalFormatting sqref="AQ75:AR75">
    <cfRule type="cellIs" dxfId="598" priority="625" stopIfTrue="1" operator="equal">
      <formula>""</formula>
    </cfRule>
  </conditionalFormatting>
  <conditionalFormatting sqref="AQ76">
    <cfRule type="cellIs" dxfId="597" priority="619" stopIfTrue="1" operator="equal">
      <formula>""</formula>
    </cfRule>
  </conditionalFormatting>
  <conditionalFormatting sqref="AQ78">
    <cfRule type="cellIs" dxfId="596" priority="623" stopIfTrue="1" operator="equal">
      <formula>""</formula>
    </cfRule>
  </conditionalFormatting>
  <conditionalFormatting sqref="AQ64:AQ65">
    <cfRule type="cellIs" dxfId="595" priority="624" stopIfTrue="1" operator="equal">
      <formula>""</formula>
    </cfRule>
  </conditionalFormatting>
  <conditionalFormatting sqref="BE78 BE76">
    <cfRule type="cellIs" dxfId="594" priority="615" stopIfTrue="1" operator="equal">
      <formula>""</formula>
    </cfRule>
  </conditionalFormatting>
  <conditionalFormatting sqref="BG75:BH75">
    <cfRule type="cellIs" dxfId="593" priority="614" stopIfTrue="1" operator="equal">
      <formula>""</formula>
    </cfRule>
  </conditionalFormatting>
  <conditionalFormatting sqref="BG76">
    <cfRule type="cellIs" dxfId="592" priority="613" stopIfTrue="1" operator="equal">
      <formula>""</formula>
    </cfRule>
  </conditionalFormatting>
  <conditionalFormatting sqref="BE75:BF75">
    <cfRule type="cellIs" dxfId="591" priority="617" stopIfTrue="1" operator="equal">
      <formula>""</formula>
    </cfRule>
  </conditionalFormatting>
  <conditionalFormatting sqref="BE64:BE65">
    <cfRule type="cellIs" dxfId="590" priority="616" stopIfTrue="1" operator="equal">
      <formula>""</formula>
    </cfRule>
  </conditionalFormatting>
  <conditionalFormatting sqref="AI96 AI94">
    <cfRule type="cellIs" dxfId="589" priority="608" stopIfTrue="1" operator="equal">
      <formula>""</formula>
    </cfRule>
  </conditionalFormatting>
  <conditionalFormatting sqref="AG93:AH93">
    <cfRule type="cellIs" dxfId="588" priority="607" stopIfTrue="1" operator="equal">
      <formula>""</formula>
    </cfRule>
  </conditionalFormatting>
  <conditionalFormatting sqref="AG96 AG94">
    <cfRule type="cellIs" dxfId="587" priority="605" stopIfTrue="1" operator="equal">
      <formula>""</formula>
    </cfRule>
  </conditionalFormatting>
  <conditionalFormatting sqref="AG82:AG83">
    <cfRule type="cellIs" dxfId="586" priority="606" stopIfTrue="1" operator="equal">
      <formula>""</formula>
    </cfRule>
  </conditionalFormatting>
  <conditionalFormatting sqref="V93">
    <cfRule type="cellIs" dxfId="585" priority="604" stopIfTrue="1" operator="equal">
      <formula>""</formula>
    </cfRule>
  </conditionalFormatting>
  <conditionalFormatting sqref="AK94">
    <cfRule type="cellIs" dxfId="584" priority="580" stopIfTrue="1" operator="equal">
      <formula>""</formula>
    </cfRule>
  </conditionalFormatting>
  <conditionalFormatting sqref="AQ93:AR93">
    <cfRule type="cellIs" dxfId="583" priority="579" stopIfTrue="1" operator="equal">
      <formula>""</formula>
    </cfRule>
  </conditionalFormatting>
  <conditionalFormatting sqref="AK82:AK83">
    <cfRule type="cellIs" dxfId="582" priority="581" stopIfTrue="1" operator="equal">
      <formula>""</formula>
    </cfRule>
  </conditionalFormatting>
  <conditionalFormatting sqref="AQ82:AQ83">
    <cfRule type="cellIs" dxfId="581" priority="578" stopIfTrue="1" operator="equal">
      <formula>""</formula>
    </cfRule>
  </conditionalFormatting>
  <conditionalFormatting sqref="AU93:AV93">
    <cfRule type="cellIs" dxfId="580" priority="576" stopIfTrue="1" operator="equal">
      <formula>""</formula>
    </cfRule>
  </conditionalFormatting>
  <conditionalFormatting sqref="AQ96 AQ94">
    <cfRule type="cellIs" dxfId="579" priority="577" stopIfTrue="1" operator="equal">
      <formula>""</formula>
    </cfRule>
  </conditionalFormatting>
  <conditionalFormatting sqref="Z112">
    <cfRule type="cellIs" dxfId="578" priority="554" stopIfTrue="1" operator="equal">
      <formula>""</formula>
    </cfRule>
  </conditionalFormatting>
  <conditionalFormatting sqref="AB111">
    <cfRule type="cellIs" dxfId="577" priority="553" stopIfTrue="1" operator="equal">
      <formula>""</formula>
    </cfRule>
  </conditionalFormatting>
  <conditionalFormatting sqref="AB100">
    <cfRule type="cellIs" dxfId="576" priority="552" stopIfTrue="1" operator="equal">
      <formula>""</formula>
    </cfRule>
  </conditionalFormatting>
  <conditionalFormatting sqref="AB114 AB112">
    <cfRule type="cellIs" dxfId="575" priority="551" stopIfTrue="1" operator="equal">
      <formula>""</formula>
    </cfRule>
  </conditionalFormatting>
  <conditionalFormatting sqref="AB100">
    <cfRule type="cellIs" dxfId="574" priority="550" stopIfTrue="1" operator="equal">
      <formula>""</formula>
    </cfRule>
  </conditionalFormatting>
  <conditionalFormatting sqref="AB100">
    <cfRule type="cellIs" dxfId="573" priority="549" stopIfTrue="1" operator="equal">
      <formula>""</formula>
    </cfRule>
  </conditionalFormatting>
  <conditionalFormatting sqref="AB114 AB112">
    <cfRule type="cellIs" dxfId="572" priority="548" stopIfTrue="1" operator="equal">
      <formula>""</formula>
    </cfRule>
  </conditionalFormatting>
  <conditionalFormatting sqref="AB111">
    <cfRule type="cellIs" dxfId="571" priority="547" stopIfTrue="1" operator="equal">
      <formula>""</formula>
    </cfRule>
  </conditionalFormatting>
  <conditionalFormatting sqref="V111">
    <cfRule type="cellIs" dxfId="570" priority="587" stopIfTrue="1" operator="equal">
      <formula>""</formula>
    </cfRule>
  </conditionalFormatting>
  <conditionalFormatting sqref="V112:W112">
    <cfRule type="cellIs" dxfId="569" priority="586" stopIfTrue="1" operator="equal">
      <formula>""</formula>
    </cfRule>
  </conditionalFormatting>
  <conditionalFormatting sqref="X130">
    <cfRule type="cellIs" dxfId="568" priority="533" stopIfTrue="1" operator="equal">
      <formula>""</formula>
    </cfRule>
  </conditionalFormatting>
  <conditionalFormatting sqref="X118">
    <cfRule type="cellIs" dxfId="567" priority="532" stopIfTrue="1" operator="equal">
      <formula>""</formula>
    </cfRule>
  </conditionalFormatting>
  <conditionalFormatting sqref="AR118:AS128">
    <cfRule type="cellIs" dxfId="566" priority="584" stopIfTrue="1" operator="equal">
      <formula>""</formula>
    </cfRule>
  </conditionalFormatting>
  <conditionalFormatting sqref="AR129:AS132">
    <cfRule type="cellIs" dxfId="565" priority="585" stopIfTrue="1" operator="equal">
      <formula>""</formula>
    </cfRule>
  </conditionalFormatting>
  <conditionalFormatting sqref="X100 AU100 AW100">
    <cfRule type="cellIs" dxfId="564" priority="583" stopIfTrue="1" operator="equal">
      <formula>""</formula>
    </cfRule>
  </conditionalFormatting>
  <conditionalFormatting sqref="AK93:AL93">
    <cfRule type="cellIs" dxfId="563" priority="582" stopIfTrue="1" operator="equal">
      <formula>""</formula>
    </cfRule>
  </conditionalFormatting>
  <conditionalFormatting sqref="AU82:AU83">
    <cfRule type="cellIs" dxfId="562" priority="575" stopIfTrue="1" operator="equal">
      <formula>""</formula>
    </cfRule>
  </conditionalFormatting>
  <conditionalFormatting sqref="AU96 AU94">
    <cfRule type="cellIs" dxfId="561" priority="574" stopIfTrue="1" operator="equal">
      <formula>""</formula>
    </cfRule>
  </conditionalFormatting>
  <conditionalFormatting sqref="AU93:AV93">
    <cfRule type="cellIs" dxfId="560" priority="573" stopIfTrue="1" operator="equal">
      <formula>""</formula>
    </cfRule>
  </conditionalFormatting>
  <conditionalFormatting sqref="AU96 AU94">
    <cfRule type="cellIs" dxfId="559" priority="571" stopIfTrue="1" operator="equal">
      <formula>""</formula>
    </cfRule>
  </conditionalFormatting>
  <conditionalFormatting sqref="AU82:AU83">
    <cfRule type="cellIs" dxfId="558" priority="572" stopIfTrue="1" operator="equal">
      <formula>""</formula>
    </cfRule>
  </conditionalFormatting>
  <conditionalFormatting sqref="V112:W112">
    <cfRule type="cellIs" dxfId="557" priority="569" stopIfTrue="1" operator="equal">
      <formula>""</formula>
    </cfRule>
  </conditionalFormatting>
  <conditionalFormatting sqref="V111">
    <cfRule type="cellIs" dxfId="556" priority="570" stopIfTrue="1" operator="equal">
      <formula>""</formula>
    </cfRule>
  </conditionalFormatting>
  <conditionalFormatting sqref="V100">
    <cfRule type="cellIs" dxfId="555" priority="568" stopIfTrue="1" operator="equal">
      <formula>""</formula>
    </cfRule>
  </conditionalFormatting>
  <conditionalFormatting sqref="AB100">
    <cfRule type="cellIs" dxfId="554" priority="560" stopIfTrue="1" operator="equal">
      <formula>""</formula>
    </cfRule>
  </conditionalFormatting>
  <conditionalFormatting sqref="AB112">
    <cfRule type="cellIs" dxfId="553" priority="558" stopIfTrue="1" operator="equal">
      <formula>""</formula>
    </cfRule>
  </conditionalFormatting>
  <conditionalFormatting sqref="AB114">
    <cfRule type="cellIs" dxfId="552" priority="559" stopIfTrue="1" operator="equal">
      <formula>""</formula>
    </cfRule>
  </conditionalFormatting>
  <conditionalFormatting sqref="V111">
    <cfRule type="cellIs" dxfId="551" priority="567" stopIfTrue="1" operator="equal">
      <formula>""</formula>
    </cfRule>
  </conditionalFormatting>
  <conditionalFormatting sqref="Z111:AA111">
    <cfRule type="cellIs" dxfId="550" priority="564" stopIfTrue="1" operator="equal">
      <formula>""</formula>
    </cfRule>
  </conditionalFormatting>
  <conditionalFormatting sqref="Z114 Z112">
    <cfRule type="cellIs" dxfId="549" priority="562" stopIfTrue="1" operator="equal">
      <formula>""</formula>
    </cfRule>
  </conditionalFormatting>
  <conditionalFormatting sqref="AB111:AC111">
    <cfRule type="cellIs" dxfId="548" priority="561" stopIfTrue="1" operator="equal">
      <formula>""</formula>
    </cfRule>
  </conditionalFormatting>
  <conditionalFormatting sqref="AS100:AS101">
    <cfRule type="cellIs" dxfId="547" priority="545" stopIfTrue="1" operator="equal">
      <formula>""</formula>
    </cfRule>
  </conditionalFormatting>
  <conditionalFormatting sqref="AS114 AS112">
    <cfRule type="cellIs" dxfId="546" priority="544" stopIfTrue="1" operator="equal">
      <formula>""</formula>
    </cfRule>
  </conditionalFormatting>
  <conditionalFormatting sqref="AS100:AS101">
    <cfRule type="cellIs" dxfId="545" priority="542" stopIfTrue="1" operator="equal">
      <formula>""</formula>
    </cfRule>
  </conditionalFormatting>
  <conditionalFormatting sqref="X130">
    <cfRule type="cellIs" dxfId="544" priority="529" stopIfTrue="1" operator="equal">
      <formula>""</formula>
    </cfRule>
  </conditionalFormatting>
  <conditionalFormatting sqref="X129">
    <cfRule type="cellIs" dxfId="543" priority="530" stopIfTrue="1" operator="equal">
      <formula>""</formula>
    </cfRule>
  </conditionalFormatting>
  <conditionalFormatting sqref="V100">
    <cfRule type="cellIs" dxfId="542" priority="565" stopIfTrue="1" operator="equal">
      <formula>""</formula>
    </cfRule>
  </conditionalFormatting>
  <conditionalFormatting sqref="V112:W112">
    <cfRule type="cellIs" dxfId="541" priority="566" stopIfTrue="1" operator="equal">
      <formula>""</formula>
    </cfRule>
  </conditionalFormatting>
  <conditionalFormatting sqref="Z100:Z101">
    <cfRule type="cellIs" dxfId="540" priority="563" stopIfTrue="1" operator="equal">
      <formula>""</formula>
    </cfRule>
  </conditionalFormatting>
  <conditionalFormatting sqref="Z114 Z111:AA111">
    <cfRule type="cellIs" dxfId="539" priority="557" stopIfTrue="1" operator="equal">
      <formula>""</formula>
    </cfRule>
  </conditionalFormatting>
  <conditionalFormatting sqref="Z102">
    <cfRule type="cellIs" dxfId="538" priority="556" stopIfTrue="1" operator="equal">
      <formula>""</formula>
    </cfRule>
  </conditionalFormatting>
  <conditionalFormatting sqref="Z100:Z101">
    <cfRule type="cellIs" dxfId="537" priority="555" stopIfTrue="1" operator="equal">
      <formula>""</formula>
    </cfRule>
  </conditionalFormatting>
  <conditionalFormatting sqref="AS111:AT111">
    <cfRule type="cellIs" dxfId="536" priority="502" stopIfTrue="1" operator="equal">
      <formula>""</formula>
    </cfRule>
  </conditionalFormatting>
  <conditionalFormatting sqref="AS100:AS101">
    <cfRule type="cellIs" dxfId="535" priority="501" stopIfTrue="1" operator="equal">
      <formula>""</formula>
    </cfRule>
  </conditionalFormatting>
  <conditionalFormatting sqref="AS111:AT111">
    <cfRule type="cellIs" dxfId="534" priority="499" stopIfTrue="1" operator="equal">
      <formula>""</formula>
    </cfRule>
  </conditionalFormatting>
  <conditionalFormatting sqref="AS114 AS112">
    <cfRule type="cellIs" dxfId="533" priority="500" stopIfTrue="1" operator="equal">
      <formula>""</formula>
    </cfRule>
  </conditionalFormatting>
  <conditionalFormatting sqref="AS100:AS101">
    <cfRule type="cellIs" dxfId="532" priority="498" stopIfTrue="1" operator="equal">
      <formula>""</formula>
    </cfRule>
  </conditionalFormatting>
  <conditionalFormatting sqref="AS114 AS112">
    <cfRule type="cellIs" dxfId="531" priority="497" stopIfTrue="1" operator="equal">
      <formula>""</formula>
    </cfRule>
  </conditionalFormatting>
  <conditionalFormatting sqref="AY111:AZ111">
    <cfRule type="cellIs" dxfId="530" priority="496" stopIfTrue="1" operator="equal">
      <formula>""</formula>
    </cfRule>
  </conditionalFormatting>
  <conditionalFormatting sqref="AY100:AY101">
    <cfRule type="cellIs" dxfId="529" priority="495" stopIfTrue="1" operator="equal">
      <formula>""</formula>
    </cfRule>
  </conditionalFormatting>
  <conditionalFormatting sqref="AY112">
    <cfRule type="cellIs" dxfId="528" priority="493" stopIfTrue="1" operator="equal">
      <formula>""</formula>
    </cfRule>
  </conditionalFormatting>
  <conditionalFormatting sqref="AY114 AY112">
    <cfRule type="cellIs" dxfId="527" priority="494" stopIfTrue="1" operator="equal">
      <formula>""</formula>
    </cfRule>
  </conditionalFormatting>
  <conditionalFormatting sqref="AS100:AS101">
    <cfRule type="cellIs" dxfId="526" priority="491" stopIfTrue="1" operator="equal">
      <formula>""</formula>
    </cfRule>
  </conditionalFormatting>
  <conditionalFormatting sqref="AS114">
    <cfRule type="cellIs" dxfId="525" priority="490" stopIfTrue="1" operator="equal">
      <formula>""</formula>
    </cfRule>
  </conditionalFormatting>
  <conditionalFormatting sqref="AS111:AT111">
    <cfRule type="cellIs" dxfId="524" priority="492" stopIfTrue="1" operator="equal">
      <formula>""</formula>
    </cfRule>
  </conditionalFormatting>
  <conditionalFormatting sqref="AS111:AT111">
    <cfRule type="cellIs" dxfId="523" priority="546" stopIfTrue="1" operator="equal">
      <formula>""</formula>
    </cfRule>
  </conditionalFormatting>
  <conditionalFormatting sqref="AS114 AS112">
    <cfRule type="cellIs" dxfId="522" priority="541" stopIfTrue="1" operator="equal">
      <formula>""</formula>
    </cfRule>
  </conditionalFormatting>
  <conditionalFormatting sqref="AS111:AT111">
    <cfRule type="cellIs" dxfId="521" priority="543" stopIfTrue="1" operator="equal">
      <formula>""</formula>
    </cfRule>
  </conditionalFormatting>
  <conditionalFormatting sqref="AY111:AY112 AY114">
    <cfRule type="cellIs" dxfId="520" priority="540" stopIfTrue="1" operator="equal">
      <formula>""</formula>
    </cfRule>
  </conditionalFormatting>
  <conditionalFormatting sqref="AY100:AY102">
    <cfRule type="cellIs" dxfId="519" priority="539" stopIfTrue="1" operator="equal">
      <formula>""</formula>
    </cfRule>
  </conditionalFormatting>
  <conditionalFormatting sqref="Z112:AA112">
    <cfRule type="cellIs" dxfId="518" priority="459" stopIfTrue="1" operator="equal">
      <formula>""</formula>
    </cfRule>
  </conditionalFormatting>
  <conditionalFormatting sqref="Z111">
    <cfRule type="cellIs" dxfId="517" priority="460" stopIfTrue="1" operator="equal">
      <formula>""</formula>
    </cfRule>
  </conditionalFormatting>
  <conditionalFormatting sqref="N111">
    <cfRule type="cellIs" dxfId="516" priority="457" stopIfTrue="1" operator="equal">
      <formula>""</formula>
    </cfRule>
  </conditionalFormatting>
  <conditionalFormatting sqref="AB100">
    <cfRule type="cellIs" dxfId="515" priority="458" stopIfTrue="1" operator="equal">
      <formula>""</formula>
    </cfRule>
  </conditionalFormatting>
  <conditionalFormatting sqref="T111">
    <cfRule type="cellIs" dxfId="514" priority="452" stopIfTrue="1" operator="equal">
      <formula>""</formula>
    </cfRule>
  </conditionalFormatting>
  <conditionalFormatting sqref="T112:U112">
    <cfRule type="cellIs" dxfId="513" priority="451" stopIfTrue="1" operator="equal">
      <formula>""</formula>
    </cfRule>
  </conditionalFormatting>
  <conditionalFormatting sqref="T100">
    <cfRule type="cellIs" dxfId="512" priority="450" stopIfTrue="1" operator="equal">
      <formula>""</formula>
    </cfRule>
  </conditionalFormatting>
  <conditionalFormatting sqref="N100">
    <cfRule type="cellIs" dxfId="511" priority="449" stopIfTrue="1" operator="equal">
      <formula>""</formula>
    </cfRule>
  </conditionalFormatting>
  <conditionalFormatting sqref="N112">
    <cfRule type="cellIs" dxfId="510" priority="447" stopIfTrue="1" operator="equal">
      <formula>""</formula>
    </cfRule>
  </conditionalFormatting>
  <conditionalFormatting sqref="N111">
    <cfRule type="cellIs" dxfId="509" priority="448" stopIfTrue="1" operator="equal">
      <formula>""</formula>
    </cfRule>
  </conditionalFormatting>
  <conditionalFormatting sqref="N111">
    <cfRule type="cellIs" dxfId="508" priority="446" stopIfTrue="1" operator="equal">
      <formula>""</formula>
    </cfRule>
  </conditionalFormatting>
  <conditionalFormatting sqref="T100">
    <cfRule type="cellIs" dxfId="507" priority="445" stopIfTrue="1" operator="equal">
      <formula>""</formula>
    </cfRule>
  </conditionalFormatting>
  <conditionalFormatting sqref="BM93:BN93">
    <cfRule type="cellIs" dxfId="506" priority="441" stopIfTrue="1" operator="equal">
      <formula>""</formula>
    </cfRule>
  </conditionalFormatting>
  <conditionalFormatting sqref="BM82:BM83">
    <cfRule type="cellIs" dxfId="505" priority="440" stopIfTrue="1" operator="equal">
      <formula>""</formula>
    </cfRule>
  </conditionalFormatting>
  <conditionalFormatting sqref="BM94">
    <cfRule type="cellIs" dxfId="504" priority="439" stopIfTrue="1" operator="equal">
      <formula>""</formula>
    </cfRule>
  </conditionalFormatting>
  <conditionalFormatting sqref="BK94">
    <cfRule type="cellIs" dxfId="503" priority="430" stopIfTrue="1" operator="equal">
      <formula>""</formula>
    </cfRule>
  </conditionalFormatting>
  <conditionalFormatting sqref="BI93">
    <cfRule type="cellIs" dxfId="502" priority="429" stopIfTrue="1" operator="equal">
      <formula>""</formula>
    </cfRule>
  </conditionalFormatting>
  <conditionalFormatting sqref="BI82:BI83">
    <cfRule type="cellIs" dxfId="501" priority="428" stopIfTrue="1" operator="equal">
      <formula>""</formula>
    </cfRule>
  </conditionalFormatting>
  <conditionalFormatting sqref="BM94">
    <cfRule type="cellIs" dxfId="500" priority="433" stopIfTrue="1" operator="equal">
      <formula>""</formula>
    </cfRule>
  </conditionalFormatting>
  <conditionalFormatting sqref="BK82:BK83">
    <cfRule type="cellIs" dxfId="499" priority="431" stopIfTrue="1" operator="equal">
      <formula>""</formula>
    </cfRule>
  </conditionalFormatting>
  <conditionalFormatting sqref="BK93:BL93">
    <cfRule type="cellIs" dxfId="498" priority="432" stopIfTrue="1" operator="equal">
      <formula>""</formula>
    </cfRule>
  </conditionalFormatting>
  <conditionalFormatting sqref="BM82:BM83">
    <cfRule type="cellIs" dxfId="497" priority="434" stopIfTrue="1" operator="equal">
      <formula>""</formula>
    </cfRule>
  </conditionalFormatting>
  <conditionalFormatting sqref="BM93:BN93">
    <cfRule type="cellIs" dxfId="496" priority="435" stopIfTrue="1" operator="equal">
      <formula>""</formula>
    </cfRule>
  </conditionalFormatting>
  <conditionalFormatting sqref="BI82:BI83">
    <cfRule type="cellIs" dxfId="495" priority="424" stopIfTrue="1" operator="equal">
      <formula>""</formula>
    </cfRule>
  </conditionalFormatting>
  <conditionalFormatting sqref="BI93:BJ93">
    <cfRule type="cellIs" dxfId="494" priority="425" stopIfTrue="1" operator="equal">
      <formula>""</formula>
    </cfRule>
  </conditionalFormatting>
  <conditionalFormatting sqref="BI94">
    <cfRule type="cellIs" dxfId="493" priority="427" stopIfTrue="1" operator="equal">
      <formula>""</formula>
    </cfRule>
  </conditionalFormatting>
  <conditionalFormatting sqref="BG82:BG83">
    <cfRule type="cellIs" dxfId="492" priority="421" stopIfTrue="1" operator="equal">
      <formula>""</formula>
    </cfRule>
  </conditionalFormatting>
  <conditionalFormatting sqref="BI94">
    <cfRule type="cellIs" dxfId="491" priority="423" stopIfTrue="1" operator="equal">
      <formula>""</formula>
    </cfRule>
  </conditionalFormatting>
  <conditionalFormatting sqref="BG93:BH93">
    <cfRule type="cellIs" dxfId="490" priority="422" stopIfTrue="1" operator="equal">
      <formula>""</formula>
    </cfRule>
  </conditionalFormatting>
  <conditionalFormatting sqref="BG82:BG83">
    <cfRule type="cellIs" dxfId="489" priority="418" stopIfTrue="1" operator="equal">
      <formula>""</formula>
    </cfRule>
  </conditionalFormatting>
  <conditionalFormatting sqref="BH93">
    <cfRule type="cellIs" dxfId="488" priority="416" stopIfTrue="1" operator="equal">
      <formula>""</formula>
    </cfRule>
  </conditionalFormatting>
  <conditionalFormatting sqref="BG96 BG94">
    <cfRule type="cellIs" dxfId="487" priority="417" stopIfTrue="1" operator="equal">
      <formula>""</formula>
    </cfRule>
  </conditionalFormatting>
  <conditionalFormatting sqref="BE96 BE94">
    <cfRule type="cellIs" dxfId="486" priority="413" stopIfTrue="1" operator="equal">
      <formula>""</formula>
    </cfRule>
  </conditionalFormatting>
  <conditionalFormatting sqref="BE82:BE83">
    <cfRule type="cellIs" dxfId="485" priority="414" stopIfTrue="1" operator="equal">
      <formula>""</formula>
    </cfRule>
  </conditionalFormatting>
  <conditionalFormatting sqref="BE93:BF93">
    <cfRule type="cellIs" dxfId="484" priority="415" stopIfTrue="1" operator="equal">
      <formula>""</formula>
    </cfRule>
  </conditionalFormatting>
  <conditionalFormatting sqref="AP118:AQ128">
    <cfRule type="cellIs" dxfId="483" priority="537" stopIfTrue="1" operator="equal">
      <formula>""</formula>
    </cfRule>
  </conditionalFormatting>
  <conditionalFormatting sqref="AP129:AQ132">
    <cfRule type="cellIs" dxfId="482" priority="538" stopIfTrue="1" operator="equal">
      <formula>""</formula>
    </cfRule>
  </conditionalFormatting>
  <conditionalFormatting sqref="AB130">
    <cfRule type="cellIs" dxfId="481" priority="400" stopIfTrue="1" operator="equal">
      <formula>""</formula>
    </cfRule>
  </conditionalFormatting>
  <conditionalFormatting sqref="AB132">
    <cfRule type="cellIs" dxfId="480" priority="401" stopIfTrue="1" operator="equal">
      <formula>""</formula>
    </cfRule>
  </conditionalFormatting>
  <conditionalFormatting sqref="AF129:AG132">
    <cfRule type="cellIs" dxfId="479" priority="399" stopIfTrue="1" operator="equal">
      <formula>""</formula>
    </cfRule>
  </conditionalFormatting>
  <conditionalFormatting sqref="AF118:AG128">
    <cfRule type="cellIs" dxfId="478" priority="398" stopIfTrue="1" operator="equal">
      <formula>""</formula>
    </cfRule>
  </conditionalFormatting>
  <conditionalFormatting sqref="BG42">
    <cfRule type="cellIs" dxfId="477" priority="397" stopIfTrue="1" operator="equal">
      <formula>""</formula>
    </cfRule>
  </conditionalFormatting>
  <conditionalFormatting sqref="BG78">
    <cfRule type="cellIs" dxfId="476" priority="395" stopIfTrue="1" operator="equal">
      <formula>""</formula>
    </cfRule>
  </conditionalFormatting>
  <conditionalFormatting sqref="AT118:AU128">
    <cfRule type="cellIs" dxfId="475" priority="535" stopIfTrue="1" operator="equal">
      <formula>""</formula>
    </cfRule>
  </conditionalFormatting>
  <conditionalFormatting sqref="AT129:AU132">
    <cfRule type="cellIs" dxfId="474" priority="536" stopIfTrue="1" operator="equal">
      <formula>""</formula>
    </cfRule>
  </conditionalFormatting>
  <conditionalFormatting sqref="X129">
    <cfRule type="cellIs" dxfId="473" priority="534" stopIfTrue="1" operator="equal">
      <formula>""</formula>
    </cfRule>
  </conditionalFormatting>
  <conditionalFormatting sqref="L129:O129">
    <cfRule type="cellIs" dxfId="472" priority="528" stopIfTrue="1" operator="equal">
      <formula>""</formula>
    </cfRule>
  </conditionalFormatting>
  <conditionalFormatting sqref="L132 N132">
    <cfRule type="cellIs" dxfId="471" priority="527" stopIfTrue="1" operator="equal">
      <formula>""</formula>
    </cfRule>
  </conditionalFormatting>
  <conditionalFormatting sqref="L118:L119 N118:N119">
    <cfRule type="cellIs" dxfId="470" priority="526" stopIfTrue="1" operator="equal">
      <formula>""</formula>
    </cfRule>
  </conditionalFormatting>
  <conditionalFormatting sqref="L130">
    <cfRule type="cellIs" dxfId="469" priority="521" stopIfTrue="1" operator="equal">
      <formula>""</formula>
    </cfRule>
  </conditionalFormatting>
  <conditionalFormatting sqref="L132">
    <cfRule type="cellIs" dxfId="468" priority="523" stopIfTrue="1" operator="equal">
      <formula>""</formula>
    </cfRule>
  </conditionalFormatting>
  <conditionalFormatting sqref="L118:L119">
    <cfRule type="cellIs" dxfId="467" priority="522" stopIfTrue="1" operator="equal">
      <formula>""</formula>
    </cfRule>
  </conditionalFormatting>
  <conditionalFormatting sqref="L129:M129">
    <cfRule type="cellIs" dxfId="466" priority="524" stopIfTrue="1" operator="equal">
      <formula>""</formula>
    </cfRule>
  </conditionalFormatting>
  <conditionalFormatting sqref="L130 N130">
    <cfRule type="cellIs" dxfId="465" priority="525" stopIfTrue="1" operator="equal">
      <formula>""</formula>
    </cfRule>
  </conditionalFormatting>
  <conditionalFormatting sqref="BG114">
    <cfRule type="cellIs" dxfId="464" priority="519" stopIfTrue="1" operator="equal">
      <formula>""</formula>
    </cfRule>
  </conditionalFormatting>
  <conditionalFormatting sqref="BG111:BH111">
    <cfRule type="cellIs" dxfId="463" priority="520" stopIfTrue="1" operator="equal">
      <formula>""</formula>
    </cfRule>
  </conditionalFormatting>
  <conditionalFormatting sqref="BG112">
    <cfRule type="cellIs" dxfId="462" priority="517" stopIfTrue="1" operator="equal">
      <formula>""</formula>
    </cfRule>
  </conditionalFormatting>
  <conditionalFormatting sqref="BG100:BG101">
    <cfRule type="cellIs" dxfId="461" priority="518" stopIfTrue="1" operator="equal">
      <formula>""</formula>
    </cfRule>
  </conditionalFormatting>
  <conditionalFormatting sqref="BG111">
    <cfRule type="cellIs" dxfId="460" priority="516" stopIfTrue="1" operator="equal">
      <formula>""</formula>
    </cfRule>
  </conditionalFormatting>
  <conditionalFormatting sqref="BG112">
    <cfRule type="cellIs" dxfId="459" priority="515" stopIfTrue="1" operator="equal">
      <formula>""</formula>
    </cfRule>
  </conditionalFormatting>
  <conditionalFormatting sqref="BE114">
    <cfRule type="cellIs" dxfId="458" priority="513" stopIfTrue="1" operator="equal">
      <formula>""</formula>
    </cfRule>
  </conditionalFormatting>
  <conditionalFormatting sqref="BE111:BF111">
    <cfRule type="cellIs" dxfId="457" priority="514" stopIfTrue="1" operator="equal">
      <formula>""</formula>
    </cfRule>
  </conditionalFormatting>
  <conditionalFormatting sqref="BE112">
    <cfRule type="cellIs" dxfId="456" priority="511" stopIfTrue="1" operator="equal">
      <formula>""</formula>
    </cfRule>
  </conditionalFormatting>
  <conditionalFormatting sqref="BE100:BE101">
    <cfRule type="cellIs" dxfId="455" priority="512" stopIfTrue="1" operator="equal">
      <formula>""</formula>
    </cfRule>
  </conditionalFormatting>
  <conditionalFormatting sqref="BA114 BA112">
    <cfRule type="cellIs" dxfId="454" priority="508" stopIfTrue="1" operator="equal">
      <formula>""</formula>
    </cfRule>
  </conditionalFormatting>
  <conditionalFormatting sqref="BA100:BA101">
    <cfRule type="cellIs" dxfId="453" priority="509" stopIfTrue="1" operator="equal">
      <formula>""</formula>
    </cfRule>
  </conditionalFormatting>
  <conditionalFormatting sqref="BA111:BB111">
    <cfRule type="cellIs" dxfId="452" priority="510" stopIfTrue="1" operator="equal">
      <formula>""</formula>
    </cfRule>
  </conditionalFormatting>
  <conditionalFormatting sqref="BA114 BA112">
    <cfRule type="cellIs" dxfId="451" priority="505" stopIfTrue="1" operator="equal">
      <formula>""</formula>
    </cfRule>
  </conditionalFormatting>
  <conditionalFormatting sqref="BA100:BA101">
    <cfRule type="cellIs" dxfId="450" priority="506" stopIfTrue="1" operator="equal">
      <formula>""</formula>
    </cfRule>
  </conditionalFormatting>
  <conditionalFormatting sqref="BA111:BB111">
    <cfRule type="cellIs" dxfId="449" priority="507" stopIfTrue="1" operator="equal">
      <formula>""</formula>
    </cfRule>
  </conditionalFormatting>
  <conditionalFormatting sqref="BC111:BC114">
    <cfRule type="cellIs" dxfId="448" priority="504" stopIfTrue="1" operator="equal">
      <formula>""</formula>
    </cfRule>
  </conditionalFormatting>
  <conditionalFormatting sqref="BC100:BC102">
    <cfRule type="cellIs" dxfId="447" priority="503" stopIfTrue="1" operator="equal">
      <formula>""</formula>
    </cfRule>
  </conditionalFormatting>
  <conditionalFormatting sqref="AS112">
    <cfRule type="cellIs" dxfId="446" priority="489" stopIfTrue="1" operator="equal">
      <formula>""</formula>
    </cfRule>
  </conditionalFormatting>
  <conditionalFormatting sqref="V111">
    <cfRule type="cellIs" dxfId="445" priority="488" stopIfTrue="1" operator="equal">
      <formula>""</formula>
    </cfRule>
  </conditionalFormatting>
  <conditionalFormatting sqref="Z100">
    <cfRule type="cellIs" dxfId="444" priority="487" stopIfTrue="1" operator="equal">
      <formula>""</formula>
    </cfRule>
  </conditionalFormatting>
  <conditionalFormatting sqref="V112">
    <cfRule type="cellIs" dxfId="443" priority="486" stopIfTrue="1" operator="equal">
      <formula>""</formula>
    </cfRule>
  </conditionalFormatting>
  <conditionalFormatting sqref="Z111">
    <cfRule type="cellIs" dxfId="442" priority="485" stopIfTrue="1" operator="equal">
      <formula>""</formula>
    </cfRule>
  </conditionalFormatting>
  <conditionalFormatting sqref="Z112:AA112">
    <cfRule type="cellIs" dxfId="441" priority="484" stopIfTrue="1" operator="equal">
      <formula>""</formula>
    </cfRule>
  </conditionalFormatting>
  <conditionalFormatting sqref="Z111">
    <cfRule type="cellIs" dxfId="440" priority="483" stopIfTrue="1" operator="equal">
      <formula>""</formula>
    </cfRule>
  </conditionalFormatting>
  <conditionalFormatting sqref="Z112:AA112">
    <cfRule type="cellIs" dxfId="439" priority="482" stopIfTrue="1" operator="equal">
      <formula>""</formula>
    </cfRule>
  </conditionalFormatting>
  <conditionalFormatting sqref="Z100">
    <cfRule type="cellIs" dxfId="438" priority="481" stopIfTrue="1" operator="equal">
      <formula>""</formula>
    </cfRule>
  </conditionalFormatting>
  <conditionalFormatting sqref="V100">
    <cfRule type="cellIs" dxfId="437" priority="480" stopIfTrue="1" operator="equal">
      <formula>""</formula>
    </cfRule>
  </conditionalFormatting>
  <conditionalFormatting sqref="V111">
    <cfRule type="cellIs" dxfId="436" priority="479" stopIfTrue="1" operator="equal">
      <formula>""</formula>
    </cfRule>
  </conditionalFormatting>
  <conditionalFormatting sqref="V112">
    <cfRule type="cellIs" dxfId="435" priority="478" stopIfTrue="1" operator="equal">
      <formula>""</formula>
    </cfRule>
  </conditionalFormatting>
  <conditionalFormatting sqref="AB111">
    <cfRule type="cellIs" dxfId="434" priority="477" stopIfTrue="1" operator="equal">
      <formula>""</formula>
    </cfRule>
  </conditionalFormatting>
  <conditionalFormatting sqref="AB112">
    <cfRule type="cellIs" dxfId="433" priority="476" stopIfTrue="1" operator="equal">
      <formula>""</formula>
    </cfRule>
  </conditionalFormatting>
  <conditionalFormatting sqref="AB100">
    <cfRule type="cellIs" dxfId="432" priority="473" stopIfTrue="1" operator="equal">
      <formula>""</formula>
    </cfRule>
  </conditionalFormatting>
  <conditionalFormatting sqref="Z100">
    <cfRule type="cellIs" dxfId="431" priority="471" stopIfTrue="1" operator="equal">
      <formula>""</formula>
    </cfRule>
  </conditionalFormatting>
  <conditionalFormatting sqref="V111">
    <cfRule type="cellIs" dxfId="430" priority="472" stopIfTrue="1" operator="equal">
      <formula>""</formula>
    </cfRule>
  </conditionalFormatting>
  <conditionalFormatting sqref="V112">
    <cfRule type="cellIs" dxfId="429" priority="470" stopIfTrue="1" operator="equal">
      <formula>""</formula>
    </cfRule>
  </conditionalFormatting>
  <conditionalFormatting sqref="Z111">
    <cfRule type="cellIs" dxfId="428" priority="469" stopIfTrue="1" operator="equal">
      <formula>""</formula>
    </cfRule>
  </conditionalFormatting>
  <conditionalFormatting sqref="Z112:AA112">
    <cfRule type="cellIs" dxfId="427" priority="468" stopIfTrue="1" operator="equal">
      <formula>""</formula>
    </cfRule>
  </conditionalFormatting>
  <conditionalFormatting sqref="AB112">
    <cfRule type="cellIs" dxfId="426" priority="474" stopIfTrue="1" operator="equal">
      <formula>""</formula>
    </cfRule>
  </conditionalFormatting>
  <conditionalFormatting sqref="AB111">
    <cfRule type="cellIs" dxfId="425" priority="475" stopIfTrue="1" operator="equal">
      <formula>""</formula>
    </cfRule>
  </conditionalFormatting>
  <conditionalFormatting sqref="V111">
    <cfRule type="cellIs" dxfId="424" priority="467" stopIfTrue="1" operator="equal">
      <formula>""</formula>
    </cfRule>
  </conditionalFormatting>
  <conditionalFormatting sqref="V112">
    <cfRule type="cellIs" dxfId="423" priority="466" stopIfTrue="1" operator="equal">
      <formula>""</formula>
    </cfRule>
  </conditionalFormatting>
  <conditionalFormatting sqref="V100">
    <cfRule type="cellIs" dxfId="422" priority="463" stopIfTrue="1" operator="equal">
      <formula>""</formula>
    </cfRule>
  </conditionalFormatting>
  <conditionalFormatting sqref="V112">
    <cfRule type="cellIs" dxfId="421" priority="464" stopIfTrue="1" operator="equal">
      <formula>""</formula>
    </cfRule>
  </conditionalFormatting>
  <conditionalFormatting sqref="V111">
    <cfRule type="cellIs" dxfId="420" priority="465" stopIfTrue="1" operator="equal">
      <formula>""</formula>
    </cfRule>
  </conditionalFormatting>
  <conditionalFormatting sqref="AB112">
    <cfRule type="cellIs" dxfId="419" priority="461" stopIfTrue="1" operator="equal">
      <formula>""</formula>
    </cfRule>
  </conditionalFormatting>
  <conditionalFormatting sqref="AB111">
    <cfRule type="cellIs" dxfId="418" priority="462" stopIfTrue="1" operator="equal">
      <formula>""</formula>
    </cfRule>
  </conditionalFormatting>
  <conditionalFormatting sqref="T100">
    <cfRule type="cellIs" dxfId="417" priority="456" stopIfTrue="1" operator="equal">
      <formula>""</formula>
    </cfRule>
  </conditionalFormatting>
  <conditionalFormatting sqref="N112">
    <cfRule type="cellIs" dxfId="416" priority="455" stopIfTrue="1" operator="equal">
      <formula>""</formula>
    </cfRule>
  </conditionalFormatting>
  <conditionalFormatting sqref="T111">
    <cfRule type="cellIs" dxfId="415" priority="454" stopIfTrue="1" operator="equal">
      <formula>""</formula>
    </cfRule>
  </conditionalFormatting>
  <conditionalFormatting sqref="T112:U112">
    <cfRule type="cellIs" dxfId="414" priority="453" stopIfTrue="1" operator="equal">
      <formula>""</formula>
    </cfRule>
  </conditionalFormatting>
  <conditionalFormatting sqref="N112">
    <cfRule type="cellIs" dxfId="413" priority="444" stopIfTrue="1" operator="equal">
      <formula>""</formula>
    </cfRule>
  </conditionalFormatting>
  <conditionalFormatting sqref="T111">
    <cfRule type="cellIs" dxfId="412" priority="443" stopIfTrue="1" operator="equal">
      <formula>""</formula>
    </cfRule>
  </conditionalFormatting>
  <conditionalFormatting sqref="T112:U112">
    <cfRule type="cellIs" dxfId="411" priority="442" stopIfTrue="1" operator="equal">
      <formula>""</formula>
    </cfRule>
  </conditionalFormatting>
  <conditionalFormatting sqref="BM93:BN93">
    <cfRule type="cellIs" dxfId="410" priority="438" stopIfTrue="1" operator="equal">
      <formula>""</formula>
    </cfRule>
  </conditionalFormatting>
  <conditionalFormatting sqref="BM94">
    <cfRule type="cellIs" dxfId="409" priority="436" stopIfTrue="1" operator="equal">
      <formula>""</formula>
    </cfRule>
  </conditionalFormatting>
  <conditionalFormatting sqref="BM82:BM83">
    <cfRule type="cellIs" dxfId="408" priority="437" stopIfTrue="1" operator="equal">
      <formula>""</formula>
    </cfRule>
  </conditionalFormatting>
  <conditionalFormatting sqref="BG96 BG94">
    <cfRule type="cellIs" dxfId="407" priority="420" stopIfTrue="1" operator="equal">
      <formula>""</formula>
    </cfRule>
  </conditionalFormatting>
  <conditionalFormatting sqref="BG93">
    <cfRule type="cellIs" dxfId="406" priority="419" stopIfTrue="1" operator="equal">
      <formula>""</formula>
    </cfRule>
  </conditionalFormatting>
  <conditionalFormatting sqref="BE93:BF93">
    <cfRule type="cellIs" dxfId="405" priority="412" stopIfTrue="1" operator="equal">
      <formula>""</formula>
    </cfRule>
  </conditionalFormatting>
  <conditionalFormatting sqref="BE96 BE94">
    <cfRule type="cellIs" dxfId="404" priority="410" stopIfTrue="1" operator="equal">
      <formula>""</formula>
    </cfRule>
  </conditionalFormatting>
  <conditionalFormatting sqref="BE82:BE83">
    <cfRule type="cellIs" dxfId="403" priority="411" stopIfTrue="1" operator="equal">
      <formula>""</formula>
    </cfRule>
  </conditionalFormatting>
  <conditionalFormatting sqref="AY96 AY94">
    <cfRule type="cellIs" dxfId="402" priority="407" stopIfTrue="1" operator="equal">
      <formula>""</formula>
    </cfRule>
  </conditionalFormatting>
  <conditionalFormatting sqref="AY82:AY83">
    <cfRule type="cellIs" dxfId="401" priority="408" stopIfTrue="1" operator="equal">
      <formula>""</formula>
    </cfRule>
  </conditionalFormatting>
  <conditionalFormatting sqref="AY93:AZ93">
    <cfRule type="cellIs" dxfId="400" priority="409" stopIfTrue="1" operator="equal">
      <formula>""</formula>
    </cfRule>
  </conditionalFormatting>
  <conditionalFormatting sqref="AW96 AW94">
    <cfRule type="cellIs" dxfId="399" priority="404" stopIfTrue="1" operator="equal">
      <formula>""</formula>
    </cfRule>
  </conditionalFormatting>
  <conditionalFormatting sqref="AW93:AX93">
    <cfRule type="cellIs" dxfId="398" priority="406" stopIfTrue="1" operator="equal">
      <formula>""</formula>
    </cfRule>
  </conditionalFormatting>
  <conditionalFormatting sqref="AW82:AW83">
    <cfRule type="cellIs" dxfId="397" priority="405" stopIfTrue="1" operator="equal">
      <formula>""</formula>
    </cfRule>
  </conditionalFormatting>
  <conditionalFormatting sqref="AB129">
    <cfRule type="cellIs" dxfId="396" priority="402" stopIfTrue="1" operator="equal">
      <formula>""</formula>
    </cfRule>
  </conditionalFormatting>
  <conditionalFormatting sqref="AB118:AB119">
    <cfRule type="cellIs" dxfId="395" priority="403" stopIfTrue="1" operator="equal">
      <formula>""</formula>
    </cfRule>
  </conditionalFormatting>
  <conditionalFormatting sqref="AK96">
    <cfRule type="cellIs" dxfId="394" priority="396" stopIfTrue="1" operator="equal">
      <formula>""</formula>
    </cfRule>
  </conditionalFormatting>
  <conditionalFormatting sqref="X39:Z39">
    <cfRule type="cellIs" dxfId="393" priority="394" stopIfTrue="1" operator="equal">
      <formula>""</formula>
    </cfRule>
  </conditionalFormatting>
  <conditionalFormatting sqref="X28">
    <cfRule type="cellIs" dxfId="392" priority="393" stopIfTrue="1" operator="equal">
      <formula>""</formula>
    </cfRule>
  </conditionalFormatting>
  <conditionalFormatting sqref="X42 X40">
    <cfRule type="cellIs" dxfId="391" priority="392" stopIfTrue="1" operator="equal">
      <formula>""</formula>
    </cfRule>
  </conditionalFormatting>
  <conditionalFormatting sqref="P78 P76">
    <cfRule type="cellIs" dxfId="390" priority="389" stopIfTrue="1" operator="equal">
      <formula>""</formula>
    </cfRule>
  </conditionalFormatting>
  <conditionalFormatting sqref="P75">
    <cfRule type="cellIs" dxfId="389" priority="391" stopIfTrue="1" operator="equal">
      <formula>""</formula>
    </cfRule>
  </conditionalFormatting>
  <conditionalFormatting sqref="P64">
    <cfRule type="cellIs" dxfId="388" priority="390" stopIfTrue="1" operator="equal">
      <formula>""</formula>
    </cfRule>
  </conditionalFormatting>
  <conditionalFormatting sqref="AT93">
    <cfRule type="cellIs" dxfId="387" priority="388" stopIfTrue="1" operator="equal">
      <formula>""</formula>
    </cfRule>
  </conditionalFormatting>
  <conditionalFormatting sqref="AT93">
    <cfRule type="cellIs" dxfId="386" priority="387" stopIfTrue="1" operator="equal">
      <formula>""</formula>
    </cfRule>
  </conditionalFormatting>
  <conditionalFormatting sqref="L112">
    <cfRule type="cellIs" dxfId="385" priority="300" stopIfTrue="1" operator="equal">
      <formula>""</formula>
    </cfRule>
  </conditionalFormatting>
  <conditionalFormatting sqref="L111">
    <cfRule type="cellIs" dxfId="384" priority="301" stopIfTrue="1" operator="equal">
      <formula>""</formula>
    </cfRule>
  </conditionalFormatting>
  <conditionalFormatting sqref="AD100:AD101">
    <cfRule type="cellIs" dxfId="383" priority="385" stopIfTrue="1" operator="equal">
      <formula>""</formula>
    </cfRule>
  </conditionalFormatting>
  <conditionalFormatting sqref="AD111">
    <cfRule type="cellIs" dxfId="382" priority="386" stopIfTrue="1" operator="equal">
      <formula>""</formula>
    </cfRule>
  </conditionalFormatting>
  <conditionalFormatting sqref="AD114 AD112">
    <cfRule type="cellIs" dxfId="381" priority="384" stopIfTrue="1" operator="equal">
      <formula>""</formula>
    </cfRule>
  </conditionalFormatting>
  <conditionalFormatting sqref="H100:H101">
    <cfRule type="cellIs" dxfId="380" priority="382" stopIfTrue="1" operator="equal">
      <formula>""</formula>
    </cfRule>
  </conditionalFormatting>
  <conditionalFormatting sqref="H114 H112">
    <cfRule type="cellIs" dxfId="379" priority="381" stopIfTrue="1" operator="equal">
      <formula>""</formula>
    </cfRule>
  </conditionalFormatting>
  <conditionalFormatting sqref="H111:I111">
    <cfRule type="cellIs" dxfId="378" priority="383" stopIfTrue="1" operator="equal">
      <formula>""</formula>
    </cfRule>
  </conditionalFormatting>
  <conditionalFormatting sqref="H111:I111">
    <cfRule type="cellIs" dxfId="377" priority="380" stopIfTrue="1" operator="equal">
      <formula>""</formula>
    </cfRule>
  </conditionalFormatting>
  <conditionalFormatting sqref="H114 H112">
    <cfRule type="cellIs" dxfId="376" priority="378" stopIfTrue="1" operator="equal">
      <formula>""</formula>
    </cfRule>
  </conditionalFormatting>
  <conditionalFormatting sqref="H100:H101">
    <cfRule type="cellIs" dxfId="375" priority="379" stopIfTrue="1" operator="equal">
      <formula>""</formula>
    </cfRule>
  </conditionalFormatting>
  <conditionalFormatting sqref="H111:I111">
    <cfRule type="cellIs" dxfId="374" priority="377" stopIfTrue="1" operator="equal">
      <formula>""</formula>
    </cfRule>
  </conditionalFormatting>
  <conditionalFormatting sqref="H100">
    <cfRule type="cellIs" dxfId="373" priority="375" stopIfTrue="1" operator="equal">
      <formula>""</formula>
    </cfRule>
  </conditionalFormatting>
  <conditionalFormatting sqref="H114">
    <cfRule type="cellIs" dxfId="372" priority="376" stopIfTrue="1" operator="equal">
      <formula>""</formula>
    </cfRule>
  </conditionalFormatting>
  <conditionalFormatting sqref="H112">
    <cfRule type="cellIs" dxfId="371" priority="374" stopIfTrue="1" operator="equal">
      <formula>""</formula>
    </cfRule>
  </conditionalFormatting>
  <conditionalFormatting sqref="H112">
    <cfRule type="cellIs" dxfId="370" priority="372" stopIfTrue="1" operator="equal">
      <formula>""</formula>
    </cfRule>
  </conditionalFormatting>
  <conditionalFormatting sqref="H111">
    <cfRule type="cellIs" dxfId="369" priority="368" stopIfTrue="1" operator="equal">
      <formula>""</formula>
    </cfRule>
  </conditionalFormatting>
  <conditionalFormatting sqref="H100">
    <cfRule type="cellIs" dxfId="368" priority="366" stopIfTrue="1" operator="equal">
      <formula>""</formula>
    </cfRule>
  </conditionalFormatting>
  <conditionalFormatting sqref="H112:I112">
    <cfRule type="cellIs" dxfId="367" priority="367" stopIfTrue="1" operator="equal">
      <formula>""</formula>
    </cfRule>
  </conditionalFormatting>
  <conditionalFormatting sqref="H111">
    <cfRule type="cellIs" dxfId="366" priority="373" stopIfTrue="1" operator="equal">
      <formula>""</formula>
    </cfRule>
  </conditionalFormatting>
  <conditionalFormatting sqref="H100">
    <cfRule type="cellIs" dxfId="365" priority="371" stopIfTrue="1" operator="equal">
      <formula>""</formula>
    </cfRule>
  </conditionalFormatting>
  <conditionalFormatting sqref="H111">
    <cfRule type="cellIs" dxfId="364" priority="370" stopIfTrue="1" operator="equal">
      <formula>""</formula>
    </cfRule>
  </conditionalFormatting>
  <conditionalFormatting sqref="H112:I112">
    <cfRule type="cellIs" dxfId="363" priority="369" stopIfTrue="1" operator="equal">
      <formula>""</formula>
    </cfRule>
  </conditionalFormatting>
  <conditionalFormatting sqref="H111:I111">
    <cfRule type="cellIs" dxfId="362" priority="362" stopIfTrue="1" operator="equal">
      <formula>""</formula>
    </cfRule>
  </conditionalFormatting>
  <conditionalFormatting sqref="H100">
    <cfRule type="cellIs" dxfId="361" priority="361" stopIfTrue="1" operator="equal">
      <formula>""</formula>
    </cfRule>
  </conditionalFormatting>
  <conditionalFormatting sqref="H114 H112">
    <cfRule type="cellIs" dxfId="360" priority="360" stopIfTrue="1" operator="equal">
      <formula>""</formula>
    </cfRule>
  </conditionalFormatting>
  <conditionalFormatting sqref="H111">
    <cfRule type="cellIs" dxfId="359" priority="346" stopIfTrue="1" operator="equal">
      <formula>""</formula>
    </cfRule>
  </conditionalFormatting>
  <conditionalFormatting sqref="H112">
    <cfRule type="cellIs" dxfId="358" priority="345" stopIfTrue="1" operator="equal">
      <formula>""</formula>
    </cfRule>
  </conditionalFormatting>
  <conditionalFormatting sqref="H111:I111">
    <cfRule type="cellIs" dxfId="357" priority="350" stopIfTrue="1" operator="equal">
      <formula>""</formula>
    </cfRule>
  </conditionalFormatting>
  <conditionalFormatting sqref="H114">
    <cfRule type="cellIs" dxfId="356" priority="349" stopIfTrue="1" operator="equal">
      <formula>""</formula>
    </cfRule>
  </conditionalFormatting>
  <conditionalFormatting sqref="H112">
    <cfRule type="cellIs" dxfId="355" priority="347" stopIfTrue="1" operator="equal">
      <formula>""</formula>
    </cfRule>
  </conditionalFormatting>
  <conditionalFormatting sqref="H100">
    <cfRule type="cellIs" dxfId="354" priority="348" stopIfTrue="1" operator="equal">
      <formula>""</formula>
    </cfRule>
  </conditionalFormatting>
  <conditionalFormatting sqref="H114 H112">
    <cfRule type="cellIs" dxfId="353" priority="351" stopIfTrue="1" operator="equal">
      <formula>""</formula>
    </cfRule>
  </conditionalFormatting>
  <conditionalFormatting sqref="H111:I111">
    <cfRule type="cellIs" dxfId="352" priority="365" stopIfTrue="1" operator="equal">
      <formula>""</formula>
    </cfRule>
  </conditionalFormatting>
  <conditionalFormatting sqref="H100">
    <cfRule type="cellIs" dxfId="351" priority="364" stopIfTrue="1" operator="equal">
      <formula>""</formula>
    </cfRule>
  </conditionalFormatting>
  <conditionalFormatting sqref="H114 H112">
    <cfRule type="cellIs" dxfId="350" priority="363" stopIfTrue="1" operator="equal">
      <formula>""</formula>
    </cfRule>
  </conditionalFormatting>
  <conditionalFormatting sqref="H111:I111">
    <cfRule type="cellIs" dxfId="349" priority="359" stopIfTrue="1" operator="equal">
      <formula>""</formula>
    </cfRule>
  </conditionalFormatting>
  <conditionalFormatting sqref="H114 H112">
    <cfRule type="cellIs" dxfId="348" priority="357" stopIfTrue="1" operator="equal">
      <formula>""</formula>
    </cfRule>
  </conditionalFormatting>
  <conditionalFormatting sqref="H100">
    <cfRule type="cellIs" dxfId="347" priority="358" stopIfTrue="1" operator="equal">
      <formula>""</formula>
    </cfRule>
  </conditionalFormatting>
  <conditionalFormatting sqref="H100">
    <cfRule type="cellIs" dxfId="346" priority="355" stopIfTrue="1" operator="equal">
      <formula>""</formula>
    </cfRule>
  </conditionalFormatting>
  <conditionalFormatting sqref="H114 H112">
    <cfRule type="cellIs" dxfId="345" priority="354" stopIfTrue="1" operator="equal">
      <formula>""</formula>
    </cfRule>
  </conditionalFormatting>
  <conditionalFormatting sqref="H111:I111">
    <cfRule type="cellIs" dxfId="344" priority="356" stopIfTrue="1" operator="equal">
      <formula>""</formula>
    </cfRule>
  </conditionalFormatting>
  <conditionalFormatting sqref="H111:I111">
    <cfRule type="cellIs" dxfId="343" priority="353" stopIfTrue="1" operator="equal">
      <formula>""</formula>
    </cfRule>
  </conditionalFormatting>
  <conditionalFormatting sqref="H100">
    <cfRule type="cellIs" dxfId="342" priority="352" stopIfTrue="1" operator="equal">
      <formula>""</formula>
    </cfRule>
  </conditionalFormatting>
  <conditionalFormatting sqref="J111">
    <cfRule type="cellIs" dxfId="341" priority="344" stopIfTrue="1" operator="equal">
      <formula>""</formula>
    </cfRule>
  </conditionalFormatting>
  <conditionalFormatting sqref="L100">
    <cfRule type="cellIs" dxfId="340" priority="343" stopIfTrue="1" operator="equal">
      <formula>""</formula>
    </cfRule>
  </conditionalFormatting>
  <conditionalFormatting sqref="J112">
    <cfRule type="cellIs" dxfId="339" priority="342" stopIfTrue="1" operator="equal">
      <formula>""</formula>
    </cfRule>
  </conditionalFormatting>
  <conditionalFormatting sqref="L111">
    <cfRule type="cellIs" dxfId="338" priority="341" stopIfTrue="1" operator="equal">
      <formula>""</formula>
    </cfRule>
  </conditionalFormatting>
  <conditionalFormatting sqref="L112">
    <cfRule type="cellIs" dxfId="337" priority="340" stopIfTrue="1" operator="equal">
      <formula>""</formula>
    </cfRule>
  </conditionalFormatting>
  <conditionalFormatting sqref="L111">
    <cfRule type="cellIs" dxfId="336" priority="339" stopIfTrue="1" operator="equal">
      <formula>""</formula>
    </cfRule>
  </conditionalFormatting>
  <conditionalFormatting sqref="L112">
    <cfRule type="cellIs" dxfId="335" priority="338" stopIfTrue="1" operator="equal">
      <formula>""</formula>
    </cfRule>
  </conditionalFormatting>
  <conditionalFormatting sqref="L100">
    <cfRule type="cellIs" dxfId="334" priority="337" stopIfTrue="1" operator="equal">
      <formula>""</formula>
    </cfRule>
  </conditionalFormatting>
  <conditionalFormatting sqref="J100">
    <cfRule type="cellIs" dxfId="333" priority="336" stopIfTrue="1" operator="equal">
      <formula>""</formula>
    </cfRule>
  </conditionalFormatting>
  <conditionalFormatting sqref="J111">
    <cfRule type="cellIs" dxfId="332" priority="335" stopIfTrue="1" operator="equal">
      <formula>""</formula>
    </cfRule>
  </conditionalFormatting>
  <conditionalFormatting sqref="J112">
    <cfRule type="cellIs" dxfId="331" priority="334" stopIfTrue="1" operator="equal">
      <formula>""</formula>
    </cfRule>
  </conditionalFormatting>
  <conditionalFormatting sqref="L111">
    <cfRule type="cellIs" dxfId="330" priority="330" stopIfTrue="1" operator="equal">
      <formula>""</formula>
    </cfRule>
  </conditionalFormatting>
  <conditionalFormatting sqref="L112">
    <cfRule type="cellIs" dxfId="329" priority="329" stopIfTrue="1" operator="equal">
      <formula>""</formula>
    </cfRule>
  </conditionalFormatting>
  <conditionalFormatting sqref="L100">
    <cfRule type="cellIs" dxfId="328" priority="332" stopIfTrue="1" operator="equal">
      <formula>""</formula>
    </cfRule>
  </conditionalFormatting>
  <conditionalFormatting sqref="J111">
    <cfRule type="cellIs" dxfId="327" priority="333" stopIfTrue="1" operator="equal">
      <formula>""</formula>
    </cfRule>
  </conditionalFormatting>
  <conditionalFormatting sqref="J112">
    <cfRule type="cellIs" dxfId="326" priority="331" stopIfTrue="1" operator="equal">
      <formula>""</formula>
    </cfRule>
  </conditionalFormatting>
  <conditionalFormatting sqref="L114 L112">
    <cfRule type="cellIs" dxfId="325" priority="322" stopIfTrue="1" operator="equal">
      <formula>""</formula>
    </cfRule>
  </conditionalFormatting>
  <conditionalFormatting sqref="L111:M111">
    <cfRule type="cellIs" dxfId="324" priority="321" stopIfTrue="1" operator="equal">
      <formula>""</formula>
    </cfRule>
  </conditionalFormatting>
  <conditionalFormatting sqref="L100">
    <cfRule type="cellIs" dxfId="323" priority="323" stopIfTrue="1" operator="equal">
      <formula>""</formula>
    </cfRule>
  </conditionalFormatting>
  <conditionalFormatting sqref="L111:M111">
    <cfRule type="cellIs" dxfId="322" priority="324" stopIfTrue="1" operator="equal">
      <formula>""</formula>
    </cfRule>
  </conditionalFormatting>
  <conditionalFormatting sqref="J114 J112">
    <cfRule type="cellIs" dxfId="321" priority="312" stopIfTrue="1" operator="equal">
      <formula>""</formula>
    </cfRule>
  </conditionalFormatting>
  <conditionalFormatting sqref="J100:J101">
    <cfRule type="cellIs" dxfId="320" priority="313" stopIfTrue="1" operator="equal">
      <formula>""</formula>
    </cfRule>
  </conditionalFormatting>
  <conditionalFormatting sqref="J111:K111">
    <cfRule type="cellIs" dxfId="319" priority="314" stopIfTrue="1" operator="equal">
      <formula>""</formula>
    </cfRule>
  </conditionalFormatting>
  <conditionalFormatting sqref="J111">
    <cfRule type="cellIs" dxfId="318" priority="311" stopIfTrue="1" operator="equal">
      <formula>""</formula>
    </cfRule>
  </conditionalFormatting>
  <conditionalFormatting sqref="J100:J101">
    <cfRule type="cellIs" dxfId="317" priority="310" stopIfTrue="1" operator="equal">
      <formula>""</formula>
    </cfRule>
  </conditionalFormatting>
  <conditionalFormatting sqref="J114 J112">
    <cfRule type="cellIs" dxfId="316" priority="309" stopIfTrue="1" operator="equal">
      <formula>""</formula>
    </cfRule>
  </conditionalFormatting>
  <conditionalFormatting sqref="J111">
    <cfRule type="cellIs" dxfId="315" priority="304" stopIfTrue="1" operator="equal">
      <formula>""</formula>
    </cfRule>
  </conditionalFormatting>
  <conditionalFormatting sqref="L100">
    <cfRule type="cellIs" dxfId="314" priority="303" stopIfTrue="1" operator="equal">
      <formula>""</formula>
    </cfRule>
  </conditionalFormatting>
  <conditionalFormatting sqref="K102">
    <cfRule type="cellIs" dxfId="313" priority="325" stopIfTrue="1" operator="equal">
      <formula>""</formula>
    </cfRule>
  </conditionalFormatting>
  <conditionalFormatting sqref="J100:J101">
    <cfRule type="cellIs" dxfId="312" priority="327" stopIfTrue="1" operator="equal">
      <formula>""</formula>
    </cfRule>
  </conditionalFormatting>
  <conditionalFormatting sqref="J114 J112">
    <cfRule type="cellIs" dxfId="311" priority="326" stopIfTrue="1" operator="equal">
      <formula>""</formula>
    </cfRule>
  </conditionalFormatting>
  <conditionalFormatting sqref="J111:K111">
    <cfRule type="cellIs" dxfId="310" priority="328" stopIfTrue="1" operator="equal">
      <formula>""</formula>
    </cfRule>
  </conditionalFormatting>
  <conditionalFormatting sqref="L114 L112">
    <cfRule type="cellIs" dxfId="309" priority="319" stopIfTrue="1" operator="equal">
      <formula>""</formula>
    </cfRule>
  </conditionalFormatting>
  <conditionalFormatting sqref="L100">
    <cfRule type="cellIs" dxfId="308" priority="320" stopIfTrue="1" operator="equal">
      <formula>""</formula>
    </cfRule>
  </conditionalFormatting>
  <conditionalFormatting sqref="L111:M111">
    <cfRule type="cellIs" dxfId="307" priority="318" stopIfTrue="1" operator="equal">
      <formula>""</formula>
    </cfRule>
  </conditionalFormatting>
  <conditionalFormatting sqref="L114">
    <cfRule type="cellIs" dxfId="306" priority="317" stopIfTrue="1" operator="equal">
      <formula>""</formula>
    </cfRule>
  </conditionalFormatting>
  <conditionalFormatting sqref="L100">
    <cfRule type="cellIs" dxfId="305" priority="316" stopIfTrue="1" operator="equal">
      <formula>""</formula>
    </cfRule>
  </conditionalFormatting>
  <conditionalFormatting sqref="L112">
    <cfRule type="cellIs" dxfId="304" priority="315" stopIfTrue="1" operator="equal">
      <formula>""</formula>
    </cfRule>
  </conditionalFormatting>
  <conditionalFormatting sqref="J100:J101">
    <cfRule type="cellIs" dxfId="303" priority="308" stopIfTrue="1" operator="equal">
      <formula>""</formula>
    </cfRule>
  </conditionalFormatting>
  <conditionalFormatting sqref="K102">
    <cfRule type="cellIs" dxfId="302" priority="307" stopIfTrue="1" operator="equal">
      <formula>""</formula>
    </cfRule>
  </conditionalFormatting>
  <conditionalFormatting sqref="L112">
    <cfRule type="cellIs" dxfId="301" priority="305" stopIfTrue="1" operator="equal">
      <formula>""</formula>
    </cfRule>
  </conditionalFormatting>
  <conditionalFormatting sqref="L111">
    <cfRule type="cellIs" dxfId="300" priority="306" stopIfTrue="1" operator="equal">
      <formula>""</formula>
    </cfRule>
  </conditionalFormatting>
  <conditionalFormatting sqref="J112">
    <cfRule type="cellIs" dxfId="299" priority="302" stopIfTrue="1" operator="equal">
      <formula>""</formula>
    </cfRule>
  </conditionalFormatting>
  <conditionalFormatting sqref="L111">
    <cfRule type="cellIs" dxfId="298" priority="299" stopIfTrue="1" operator="equal">
      <formula>""</formula>
    </cfRule>
  </conditionalFormatting>
  <conditionalFormatting sqref="L112">
    <cfRule type="cellIs" dxfId="297" priority="298" stopIfTrue="1" operator="equal">
      <formula>""</formula>
    </cfRule>
  </conditionalFormatting>
  <conditionalFormatting sqref="L100">
    <cfRule type="cellIs" dxfId="296" priority="297" stopIfTrue="1" operator="equal">
      <formula>""</formula>
    </cfRule>
  </conditionalFormatting>
  <conditionalFormatting sqref="J100">
    <cfRule type="cellIs" dxfId="295" priority="296" stopIfTrue="1" operator="equal">
      <formula>""</formula>
    </cfRule>
  </conditionalFormatting>
  <conditionalFormatting sqref="J111">
    <cfRule type="cellIs" dxfId="294" priority="295" stopIfTrue="1" operator="equal">
      <formula>""</formula>
    </cfRule>
  </conditionalFormatting>
  <conditionalFormatting sqref="J112">
    <cfRule type="cellIs" dxfId="293" priority="294" stopIfTrue="1" operator="equal">
      <formula>""</formula>
    </cfRule>
  </conditionalFormatting>
  <conditionalFormatting sqref="W78">
    <cfRule type="cellIs" dxfId="292" priority="270" stopIfTrue="1" operator="equal">
      <formula>""</formula>
    </cfRule>
  </conditionalFormatting>
  <conditionalFormatting sqref="W75:X75">
    <cfRule type="cellIs" dxfId="291" priority="271" stopIfTrue="1" operator="equal">
      <formula>""</formula>
    </cfRule>
  </conditionalFormatting>
  <conditionalFormatting sqref="Y75">
    <cfRule type="cellIs" dxfId="290" priority="290" stopIfTrue="1" operator="equal">
      <formula>""</formula>
    </cfRule>
  </conditionalFormatting>
  <conditionalFormatting sqref="K64:K65">
    <cfRule type="cellIs" dxfId="289" priority="292" stopIfTrue="1" operator="equal">
      <formula>""</formula>
    </cfRule>
  </conditionalFormatting>
  <conditionalFormatting sqref="K75">
    <cfRule type="cellIs" dxfId="288" priority="293" stopIfTrue="1" operator="equal">
      <formula>""</formula>
    </cfRule>
  </conditionalFormatting>
  <conditionalFormatting sqref="K78 K76">
    <cfRule type="cellIs" dxfId="287" priority="291" stopIfTrue="1" operator="equal">
      <formula>""</formula>
    </cfRule>
  </conditionalFormatting>
  <conditionalFormatting sqref="Y78 Y76">
    <cfRule type="cellIs" dxfId="286" priority="288" stopIfTrue="1" operator="equal">
      <formula>""</formula>
    </cfRule>
  </conditionalFormatting>
  <conditionalFormatting sqref="Y64:Y65">
    <cfRule type="cellIs" dxfId="285" priority="289" stopIfTrue="1" operator="equal">
      <formula>""</formula>
    </cfRule>
  </conditionalFormatting>
  <conditionalFormatting sqref="K75">
    <cfRule type="cellIs" dxfId="284" priority="287" stopIfTrue="1" operator="equal">
      <formula>""</formula>
    </cfRule>
  </conditionalFormatting>
  <conditionalFormatting sqref="K78 K76">
    <cfRule type="cellIs" dxfId="283" priority="286" stopIfTrue="1" operator="equal">
      <formula>""</formula>
    </cfRule>
  </conditionalFormatting>
  <conditionalFormatting sqref="K64:K65">
    <cfRule type="cellIs" dxfId="282" priority="285" stopIfTrue="1" operator="equal">
      <formula>""</formula>
    </cfRule>
  </conditionalFormatting>
  <conditionalFormatting sqref="U75">
    <cfRule type="cellIs" dxfId="281" priority="284" stopIfTrue="1" operator="equal">
      <formula>""</formula>
    </cfRule>
  </conditionalFormatting>
  <conditionalFormatting sqref="U78 U76">
    <cfRule type="cellIs" dxfId="280" priority="283" stopIfTrue="1" operator="equal">
      <formula>""</formula>
    </cfRule>
  </conditionalFormatting>
  <conditionalFormatting sqref="U76 AC76">
    <cfRule type="cellIs" dxfId="279" priority="281" stopIfTrue="1" operator="equal">
      <formula>""</formula>
    </cfRule>
  </conditionalFormatting>
  <conditionalFormatting sqref="AC64:AC65">
    <cfRule type="cellIs" dxfId="278" priority="280" stopIfTrue="1" operator="equal">
      <formula>""</formula>
    </cfRule>
  </conditionalFormatting>
  <conditionalFormatting sqref="U78 AC78">
    <cfRule type="cellIs" dxfId="277" priority="282" stopIfTrue="1" operator="equal">
      <formula>""</formula>
    </cfRule>
  </conditionalFormatting>
  <conditionalFormatting sqref="U64:U65">
    <cfRule type="cellIs" dxfId="276" priority="279" stopIfTrue="1" operator="equal">
      <formula>""</formula>
    </cfRule>
  </conditionalFormatting>
  <conditionalFormatting sqref="AC64:AC65">
    <cfRule type="cellIs" dxfId="275" priority="278" stopIfTrue="1" operator="equal">
      <formula>""</formula>
    </cfRule>
  </conditionalFormatting>
  <conditionalFormatting sqref="U64:U65">
    <cfRule type="cellIs" dxfId="274" priority="277" stopIfTrue="1" operator="equal">
      <formula>""</formula>
    </cfRule>
  </conditionalFormatting>
  <conditionalFormatting sqref="W64:W65">
    <cfRule type="cellIs" dxfId="273" priority="276" stopIfTrue="1" operator="equal">
      <formula>""</formula>
    </cfRule>
  </conditionalFormatting>
  <conditionalFormatting sqref="W64:W65">
    <cfRule type="cellIs" dxfId="272" priority="268" stopIfTrue="1" operator="equal">
      <formula>""</formula>
    </cfRule>
  </conditionalFormatting>
  <conditionalFormatting sqref="W76">
    <cfRule type="cellIs" dxfId="271" priority="272" stopIfTrue="1" operator="equal">
      <formula>""</formula>
    </cfRule>
  </conditionalFormatting>
  <conditionalFormatting sqref="W75:X75">
    <cfRule type="cellIs" dxfId="270" priority="275" stopIfTrue="1" operator="equal">
      <formula>""</formula>
    </cfRule>
  </conditionalFormatting>
  <conditionalFormatting sqref="W76">
    <cfRule type="cellIs" dxfId="269" priority="269" stopIfTrue="1" operator="equal">
      <formula>""</formula>
    </cfRule>
  </conditionalFormatting>
  <conditionalFormatting sqref="W78">
    <cfRule type="cellIs" dxfId="268" priority="273" stopIfTrue="1" operator="equal">
      <formula>""</formula>
    </cfRule>
  </conditionalFormatting>
  <conditionalFormatting sqref="W64:W65">
    <cfRule type="cellIs" dxfId="267" priority="274" stopIfTrue="1" operator="equal">
      <formula>""</formula>
    </cfRule>
  </conditionalFormatting>
  <conditionalFormatting sqref="AM75:AN75 AM76:AM78">
    <cfRule type="cellIs" dxfId="266" priority="267" stopIfTrue="1" operator="equal">
      <formula>""</formula>
    </cfRule>
  </conditionalFormatting>
  <conditionalFormatting sqref="AM76">
    <cfRule type="cellIs" dxfId="265" priority="262" stopIfTrue="1" operator="equal">
      <formula>""</formula>
    </cfRule>
  </conditionalFormatting>
  <conditionalFormatting sqref="AM64">
    <cfRule type="cellIs" dxfId="264" priority="266" stopIfTrue="1" operator="equal">
      <formula>""</formula>
    </cfRule>
  </conditionalFormatting>
  <conditionalFormatting sqref="AM78">
    <cfRule type="cellIs" dxfId="263" priority="263" stopIfTrue="1" operator="equal">
      <formula>""</formula>
    </cfRule>
  </conditionalFormatting>
  <conditionalFormatting sqref="AM75:AN75">
    <cfRule type="cellIs" dxfId="262" priority="265" stopIfTrue="1" operator="equal">
      <formula>""</formula>
    </cfRule>
  </conditionalFormatting>
  <conditionalFormatting sqref="AM64:AM65">
    <cfRule type="cellIs" dxfId="261" priority="264" stopIfTrue="1" operator="equal">
      <formula>""</formula>
    </cfRule>
  </conditionalFormatting>
  <conditionalFormatting sqref="AQ76">
    <cfRule type="cellIs" dxfId="260" priority="259" stopIfTrue="1" operator="equal">
      <formula>""</formula>
    </cfRule>
  </conditionalFormatting>
  <conditionalFormatting sqref="AQ75 AQ78">
    <cfRule type="cellIs" dxfId="259" priority="261" stopIfTrue="1" operator="equal">
      <formula>""</formula>
    </cfRule>
  </conditionalFormatting>
  <conditionalFormatting sqref="AQ64">
    <cfRule type="cellIs" dxfId="258" priority="260" stopIfTrue="1" operator="equal">
      <formula>""</formula>
    </cfRule>
  </conditionalFormatting>
  <conditionalFormatting sqref="AQ76">
    <cfRule type="cellIs" dxfId="257" priority="255" stopIfTrue="1" operator="equal">
      <formula>""</formula>
    </cfRule>
  </conditionalFormatting>
  <conditionalFormatting sqref="AQ75:AR75">
    <cfRule type="cellIs" dxfId="256" priority="258" stopIfTrue="1" operator="equal">
      <formula>""</formula>
    </cfRule>
  </conditionalFormatting>
  <conditionalFormatting sqref="AQ78">
    <cfRule type="cellIs" dxfId="255" priority="256" stopIfTrue="1" operator="equal">
      <formula>""</formula>
    </cfRule>
  </conditionalFormatting>
  <conditionalFormatting sqref="AQ64:AQ65">
    <cfRule type="cellIs" dxfId="254" priority="257" stopIfTrue="1" operator="equal">
      <formula>""</formula>
    </cfRule>
  </conditionalFormatting>
  <conditionalFormatting sqref="AQ24 AQ22">
    <cfRule type="cellIs" dxfId="253" priority="242" stopIfTrue="1" operator="equal">
      <formula>""</formula>
    </cfRule>
  </conditionalFormatting>
  <conditionalFormatting sqref="AQ21:AR21">
    <cfRule type="cellIs" dxfId="252" priority="244" stopIfTrue="1" operator="equal">
      <formula>""</formula>
    </cfRule>
  </conditionalFormatting>
  <conditionalFormatting sqref="AQ10:AQ11">
    <cfRule type="cellIs" dxfId="251" priority="243" stopIfTrue="1" operator="equal">
      <formula>""</formula>
    </cfRule>
  </conditionalFormatting>
  <conditionalFormatting sqref="BA64:BA65">
    <cfRule type="cellIs" dxfId="250" priority="249" stopIfTrue="1" operator="equal">
      <formula>""</formula>
    </cfRule>
  </conditionalFormatting>
  <conditionalFormatting sqref="BA75:BB75">
    <cfRule type="cellIs" dxfId="249" priority="250" stopIfTrue="1" operator="equal">
      <formula>""</formula>
    </cfRule>
  </conditionalFormatting>
  <conditionalFormatting sqref="BO64:BP78">
    <cfRule type="cellIs" dxfId="248" priority="245" stopIfTrue="1" operator="equal">
      <formula>""</formula>
    </cfRule>
  </conditionalFormatting>
  <conditionalFormatting sqref="BA76">
    <cfRule type="cellIs" dxfId="247" priority="248" stopIfTrue="1" operator="equal">
      <formula>""</formula>
    </cfRule>
  </conditionalFormatting>
  <conditionalFormatting sqref="AU64:AV78">
    <cfRule type="cellIs" dxfId="246" priority="246" stopIfTrue="1" operator="equal">
      <formula>""</formula>
    </cfRule>
  </conditionalFormatting>
  <conditionalFormatting sqref="BA78">
    <cfRule type="cellIs" dxfId="245" priority="247" stopIfTrue="1" operator="equal">
      <formula>""</formula>
    </cfRule>
  </conditionalFormatting>
  <conditionalFormatting sqref="AW75:AX75">
    <cfRule type="cellIs" dxfId="244" priority="253" stopIfTrue="1" operator="equal">
      <formula>""</formula>
    </cfRule>
  </conditionalFormatting>
  <conditionalFormatting sqref="AW64:AW65">
    <cfRule type="cellIs" dxfId="243" priority="252" stopIfTrue="1" operator="equal">
      <formula>""</formula>
    </cfRule>
  </conditionalFormatting>
  <conditionalFormatting sqref="AW78">
    <cfRule type="cellIs" dxfId="242" priority="254" stopIfTrue="1" operator="equal">
      <formula>""</formula>
    </cfRule>
  </conditionalFormatting>
  <conditionalFormatting sqref="AW76">
    <cfRule type="cellIs" dxfId="241" priority="251" stopIfTrue="1" operator="equal">
      <formula>""</formula>
    </cfRule>
  </conditionalFormatting>
  <conditionalFormatting sqref="BI24 BI22">
    <cfRule type="cellIs" dxfId="240" priority="233" stopIfTrue="1" operator="equal">
      <formula>""</formula>
    </cfRule>
  </conditionalFormatting>
  <conditionalFormatting sqref="AO24 AO22">
    <cfRule type="cellIs" dxfId="239" priority="239" stopIfTrue="1" operator="equal">
      <formula>""</formula>
    </cfRule>
  </conditionalFormatting>
  <conditionalFormatting sqref="AO21:AP21">
    <cfRule type="cellIs" dxfId="238" priority="241" stopIfTrue="1" operator="equal">
      <formula>""</formula>
    </cfRule>
  </conditionalFormatting>
  <conditionalFormatting sqref="AO10:AO11">
    <cfRule type="cellIs" dxfId="237" priority="240" stopIfTrue="1" operator="equal">
      <formula>""</formula>
    </cfRule>
  </conditionalFormatting>
  <conditionalFormatting sqref="AW10:AW11">
    <cfRule type="cellIs" dxfId="236" priority="237" stopIfTrue="1" operator="equal">
      <formula>""</formula>
    </cfRule>
  </conditionalFormatting>
  <conditionalFormatting sqref="AW22">
    <cfRule type="cellIs" dxfId="235" priority="236" stopIfTrue="1" operator="equal">
      <formula>""</formula>
    </cfRule>
  </conditionalFormatting>
  <conditionalFormatting sqref="AW21:AX21">
    <cfRule type="cellIs" dxfId="234" priority="238" stopIfTrue="1" operator="equal">
      <formula>""</formula>
    </cfRule>
  </conditionalFormatting>
  <conditionalFormatting sqref="BI21:BJ21">
    <cfRule type="cellIs" dxfId="233" priority="235" stopIfTrue="1" operator="equal">
      <formula>""</formula>
    </cfRule>
  </conditionalFormatting>
  <conditionalFormatting sqref="BI10:BI11">
    <cfRule type="cellIs" dxfId="232" priority="234" stopIfTrue="1" operator="equal">
      <formula>""</formula>
    </cfRule>
  </conditionalFormatting>
  <conditionalFormatting sqref="AA76">
    <cfRule type="cellIs" dxfId="231" priority="230" stopIfTrue="1" operator="equal">
      <formula>""</formula>
    </cfRule>
  </conditionalFormatting>
  <conditionalFormatting sqref="AA75 AA78">
    <cfRule type="cellIs" dxfId="230" priority="232" stopIfTrue="1" operator="equal">
      <formula>""</formula>
    </cfRule>
  </conditionalFormatting>
  <conditionalFormatting sqref="AA64">
    <cfRule type="cellIs" dxfId="229" priority="231" stopIfTrue="1" operator="equal">
      <formula>""</formula>
    </cfRule>
  </conditionalFormatting>
  <conditionalFormatting sqref="AA76">
    <cfRule type="cellIs" dxfId="228" priority="226" stopIfTrue="1" operator="equal">
      <formula>""</formula>
    </cfRule>
  </conditionalFormatting>
  <conditionalFormatting sqref="AA75:AB75">
    <cfRule type="cellIs" dxfId="227" priority="229" stopIfTrue="1" operator="equal">
      <formula>""</formula>
    </cfRule>
  </conditionalFormatting>
  <conditionalFormatting sqref="AA78">
    <cfRule type="cellIs" dxfId="226" priority="227" stopIfTrue="1" operator="equal">
      <formula>""</formula>
    </cfRule>
  </conditionalFormatting>
  <conditionalFormatting sqref="AA64:AA65">
    <cfRule type="cellIs" dxfId="225" priority="228" stopIfTrue="1" operator="equal">
      <formula>""</formula>
    </cfRule>
  </conditionalFormatting>
  <conditionalFormatting sqref="AA75:AB75">
    <cfRule type="cellIs" dxfId="224" priority="225" stopIfTrue="1" operator="equal">
      <formula>""</formula>
    </cfRule>
  </conditionalFormatting>
  <conditionalFormatting sqref="AA64:AA65">
    <cfRule type="cellIs" dxfId="223" priority="224" stopIfTrue="1" operator="equal">
      <formula>""</formula>
    </cfRule>
  </conditionalFormatting>
  <conditionalFormatting sqref="AA78 AA76">
    <cfRule type="cellIs" dxfId="222" priority="223" stopIfTrue="1" operator="equal">
      <formula>""</formula>
    </cfRule>
  </conditionalFormatting>
  <conditionalFormatting sqref="AK75:AL75">
    <cfRule type="cellIs" dxfId="221" priority="222" stopIfTrue="1" operator="equal">
      <formula>""</formula>
    </cfRule>
  </conditionalFormatting>
  <conditionalFormatting sqref="AK64:AK65">
    <cfRule type="cellIs" dxfId="220" priority="221" stopIfTrue="1" operator="equal">
      <formula>""</formula>
    </cfRule>
  </conditionalFormatting>
  <conditionalFormatting sqref="AK78 AK76">
    <cfRule type="cellIs" dxfId="219" priority="220" stopIfTrue="1" operator="equal">
      <formula>""</formula>
    </cfRule>
  </conditionalFormatting>
  <conditionalFormatting sqref="AK75:AL75">
    <cfRule type="cellIs" dxfId="218" priority="219" stopIfTrue="1" operator="equal">
      <formula>""</formula>
    </cfRule>
  </conditionalFormatting>
  <conditionalFormatting sqref="AK64:AK65">
    <cfRule type="cellIs" dxfId="217" priority="218" stopIfTrue="1" operator="equal">
      <formula>""</formula>
    </cfRule>
  </conditionalFormatting>
  <conditionalFormatting sqref="AK78 AK76">
    <cfRule type="cellIs" dxfId="216" priority="217" stopIfTrue="1" operator="equal">
      <formula>""</formula>
    </cfRule>
  </conditionalFormatting>
  <conditionalFormatting sqref="AI75:AJ75">
    <cfRule type="cellIs" dxfId="215" priority="215" stopIfTrue="1" operator="equal">
      <formula>""</formula>
    </cfRule>
  </conditionalFormatting>
  <conditionalFormatting sqref="AI64:AI65">
    <cfRule type="cellIs" dxfId="214" priority="214" stopIfTrue="1" operator="equal">
      <formula>""</formula>
    </cfRule>
  </conditionalFormatting>
  <conditionalFormatting sqref="AI78">
    <cfRule type="cellIs" dxfId="213" priority="216" stopIfTrue="1" operator="equal">
      <formula>""</formula>
    </cfRule>
  </conditionalFormatting>
  <conditionalFormatting sqref="AI76">
    <cfRule type="cellIs" dxfId="212" priority="213" stopIfTrue="1" operator="equal">
      <formula>""</formula>
    </cfRule>
  </conditionalFormatting>
  <conditionalFormatting sqref="BA78">
    <cfRule type="cellIs" dxfId="211" priority="212" stopIfTrue="1" operator="equal">
      <formula>""</formula>
    </cfRule>
  </conditionalFormatting>
  <conditionalFormatting sqref="BA75:BB75">
    <cfRule type="cellIs" dxfId="210" priority="211" stopIfTrue="1" operator="equal">
      <formula>""</formula>
    </cfRule>
  </conditionalFormatting>
  <conditionalFormatting sqref="BA64:BA65">
    <cfRule type="cellIs" dxfId="209" priority="210" stopIfTrue="1" operator="equal">
      <formula>""</formula>
    </cfRule>
  </conditionalFormatting>
  <conditionalFormatting sqref="BA76">
    <cfRule type="cellIs" dxfId="208" priority="209" stopIfTrue="1" operator="equal">
      <formula>""</formula>
    </cfRule>
  </conditionalFormatting>
  <conditionalFormatting sqref="AW75:AX75">
    <cfRule type="cellIs" dxfId="207" priority="208" stopIfTrue="1" operator="equal">
      <formula>""</formula>
    </cfRule>
  </conditionalFormatting>
  <conditionalFormatting sqref="AW76">
    <cfRule type="cellIs" dxfId="206" priority="206" stopIfTrue="1" operator="equal">
      <formula>""</formula>
    </cfRule>
  </conditionalFormatting>
  <conditionalFormatting sqref="AW64:AW65">
    <cfRule type="cellIs" dxfId="205" priority="207" stopIfTrue="1" operator="equal">
      <formula>""</formula>
    </cfRule>
  </conditionalFormatting>
  <conditionalFormatting sqref="AW78">
    <cfRule type="cellIs" dxfId="204" priority="205" stopIfTrue="1" operator="equal">
      <formula>""</formula>
    </cfRule>
  </conditionalFormatting>
  <conditionalFormatting sqref="BM64:BN78">
    <cfRule type="cellIs" dxfId="203" priority="200" stopIfTrue="1" operator="equal">
      <formula>""</formula>
    </cfRule>
  </conditionalFormatting>
  <conditionalFormatting sqref="BC75:BD75">
    <cfRule type="cellIs" dxfId="202" priority="204" stopIfTrue="1" operator="equal">
      <formula>""</formula>
    </cfRule>
  </conditionalFormatting>
  <conditionalFormatting sqref="BC76">
    <cfRule type="cellIs" dxfId="201" priority="202" stopIfTrue="1" operator="equal">
      <formula>""</formula>
    </cfRule>
  </conditionalFormatting>
  <conditionalFormatting sqref="BC64:BC65">
    <cfRule type="cellIs" dxfId="200" priority="203" stopIfTrue="1" operator="equal">
      <formula>""</formula>
    </cfRule>
  </conditionalFormatting>
  <conditionalFormatting sqref="BC78">
    <cfRule type="cellIs" dxfId="199" priority="201" stopIfTrue="1" operator="equal">
      <formula>""</formula>
    </cfRule>
  </conditionalFormatting>
  <conditionalFormatting sqref="N42">
    <cfRule type="cellIs" dxfId="198" priority="192" stopIfTrue="1" operator="equal">
      <formula>""</formula>
    </cfRule>
  </conditionalFormatting>
  <conditionalFormatting sqref="AM24">
    <cfRule type="cellIs" dxfId="197" priority="199" stopIfTrue="1" operator="equal">
      <formula>""</formula>
    </cfRule>
  </conditionalFormatting>
  <conditionalFormatting sqref="AM24">
    <cfRule type="cellIs" dxfId="196" priority="198" stopIfTrue="1" operator="equal">
      <formula>""</formula>
    </cfRule>
  </conditionalFormatting>
  <conditionalFormatting sqref="AW24">
    <cfRule type="cellIs" dxfId="195" priority="197" stopIfTrue="1" operator="equal">
      <formula>""</formula>
    </cfRule>
  </conditionalFormatting>
  <conditionalFormatting sqref="AW24">
    <cfRule type="cellIs" dxfId="194" priority="196" stopIfTrue="1" operator="equal">
      <formula>""</formula>
    </cfRule>
  </conditionalFormatting>
  <conditionalFormatting sqref="BE24">
    <cfRule type="cellIs" dxfId="193" priority="195" stopIfTrue="1" operator="equal">
      <formula>""</formula>
    </cfRule>
  </conditionalFormatting>
  <conditionalFormatting sqref="BE24">
    <cfRule type="cellIs" dxfId="192" priority="194" stopIfTrue="1" operator="equal">
      <formula>""</formula>
    </cfRule>
  </conditionalFormatting>
  <conditionalFormatting sqref="N42">
    <cfRule type="cellIs" dxfId="191" priority="193" stopIfTrue="1" operator="equal">
      <formula>""</formula>
    </cfRule>
  </conditionalFormatting>
  <conditionalFormatting sqref="J132">
    <cfRule type="cellIs" dxfId="190" priority="187" stopIfTrue="1" operator="equal">
      <formula>""</formula>
    </cfRule>
  </conditionalFormatting>
  <conditionalFormatting sqref="J129:K129">
    <cfRule type="cellIs" dxfId="189" priority="191" stopIfTrue="1" operator="equal">
      <formula>""</formula>
    </cfRule>
  </conditionalFormatting>
  <conditionalFormatting sqref="J118">
    <cfRule type="cellIs" dxfId="188" priority="190" stopIfTrue="1" operator="equal">
      <formula>""</formula>
    </cfRule>
  </conditionalFormatting>
  <conditionalFormatting sqref="J119">
    <cfRule type="cellIs" dxfId="187" priority="189" stopIfTrue="1" operator="equal">
      <formula>""</formula>
    </cfRule>
  </conditionalFormatting>
  <conditionalFormatting sqref="J130">
    <cfRule type="cellIs" dxfId="186" priority="188" stopIfTrue="1" operator="equal">
      <formula>""</formula>
    </cfRule>
  </conditionalFormatting>
  <conditionalFormatting sqref="J130">
    <cfRule type="cellIs" dxfId="185" priority="183" stopIfTrue="1" operator="equal">
      <formula>""</formula>
    </cfRule>
  </conditionalFormatting>
  <conditionalFormatting sqref="J129:K129">
    <cfRule type="cellIs" dxfId="184" priority="186" stopIfTrue="1" operator="equal">
      <formula>""</formula>
    </cfRule>
  </conditionalFormatting>
  <conditionalFormatting sqref="J132">
    <cfRule type="cellIs" dxfId="183" priority="185" stopIfTrue="1" operator="equal">
      <formula>""</formula>
    </cfRule>
  </conditionalFormatting>
  <conditionalFormatting sqref="J118:J119">
    <cfRule type="cellIs" dxfId="182" priority="184" stopIfTrue="1" operator="equal">
      <formula>""</formula>
    </cfRule>
  </conditionalFormatting>
  <conditionalFormatting sqref="H118:H119">
    <cfRule type="cellIs" dxfId="181" priority="180" stopIfTrue="1" operator="equal">
      <formula>""</formula>
    </cfRule>
  </conditionalFormatting>
  <conditionalFormatting sqref="H130">
    <cfRule type="cellIs" dxfId="180" priority="179" stopIfTrue="1" operator="equal">
      <formula>""</formula>
    </cfRule>
  </conditionalFormatting>
  <conditionalFormatting sqref="H132">
    <cfRule type="cellIs" dxfId="179" priority="181" stopIfTrue="1" operator="equal">
      <formula>""</formula>
    </cfRule>
  </conditionalFormatting>
  <conditionalFormatting sqref="H129:I129">
    <cfRule type="cellIs" dxfId="178" priority="182" stopIfTrue="1" operator="equal">
      <formula>""</formula>
    </cfRule>
  </conditionalFormatting>
  <conditionalFormatting sqref="H129:I129">
    <cfRule type="cellIs" dxfId="177" priority="178" stopIfTrue="1" operator="equal">
      <formula>""</formula>
    </cfRule>
  </conditionalFormatting>
  <conditionalFormatting sqref="H118">
    <cfRule type="cellIs" dxfId="176" priority="177" stopIfTrue="1" operator="equal">
      <formula>""</formula>
    </cfRule>
  </conditionalFormatting>
  <conditionalFormatting sqref="H119">
    <cfRule type="cellIs" dxfId="175" priority="176" stopIfTrue="1" operator="equal">
      <formula>""</formula>
    </cfRule>
  </conditionalFormatting>
  <conditionalFormatting sqref="H130">
    <cfRule type="cellIs" dxfId="174" priority="175" stopIfTrue="1" operator="equal">
      <formula>""</formula>
    </cfRule>
  </conditionalFormatting>
  <conditionalFormatting sqref="H132">
    <cfRule type="cellIs" dxfId="173" priority="174" stopIfTrue="1" operator="equal">
      <formula>""</formula>
    </cfRule>
  </conditionalFormatting>
  <conditionalFormatting sqref="F118:F119">
    <cfRule type="cellIs" dxfId="172" priority="171" stopIfTrue="1" operator="equal">
      <formula>""</formula>
    </cfRule>
  </conditionalFormatting>
  <conditionalFormatting sqref="F130">
    <cfRule type="cellIs" dxfId="171" priority="170" stopIfTrue="1" operator="equal">
      <formula>""</formula>
    </cfRule>
  </conditionalFormatting>
  <conditionalFormatting sqref="F132">
    <cfRule type="cellIs" dxfId="170" priority="172" stopIfTrue="1" operator="equal">
      <formula>""</formula>
    </cfRule>
  </conditionalFormatting>
  <conditionalFormatting sqref="F129">
    <cfRule type="cellIs" dxfId="169" priority="173" stopIfTrue="1" operator="equal">
      <formula>""</formula>
    </cfRule>
  </conditionalFormatting>
  <conditionalFormatting sqref="R100 BK100 BM100">
    <cfRule type="cellIs" dxfId="168" priority="169" stopIfTrue="1" operator="equal">
      <formula>""</formula>
    </cfRule>
  </conditionalFormatting>
  <conditionalFormatting sqref="AQ100:AQ101">
    <cfRule type="cellIs" dxfId="167" priority="167" stopIfTrue="1" operator="equal">
      <formula>""</formula>
    </cfRule>
  </conditionalFormatting>
  <conditionalFormatting sqref="AQ114 AQ112">
    <cfRule type="cellIs" dxfId="166" priority="166" stopIfTrue="1" operator="equal">
      <formula>""</formula>
    </cfRule>
  </conditionalFormatting>
  <conditionalFormatting sqref="AQ112">
    <cfRule type="cellIs" dxfId="165" priority="165" stopIfTrue="1" operator="equal">
      <formula>""</formula>
    </cfRule>
  </conditionalFormatting>
  <conditionalFormatting sqref="AQ111:AR111">
    <cfRule type="cellIs" dxfId="164" priority="157" stopIfTrue="1" operator="equal">
      <formula>""</formula>
    </cfRule>
  </conditionalFormatting>
  <conditionalFormatting sqref="AQ112">
    <cfRule type="cellIs" dxfId="163" priority="155" stopIfTrue="1" operator="equal">
      <formula>""</formula>
    </cfRule>
  </conditionalFormatting>
  <conditionalFormatting sqref="AQ100">
    <cfRule type="cellIs" dxfId="162" priority="154" stopIfTrue="1" operator="equal">
      <formula>""</formula>
    </cfRule>
  </conditionalFormatting>
  <conditionalFormatting sqref="AQ114">
    <cfRule type="cellIs" dxfId="161" priority="156" stopIfTrue="1" operator="equal">
      <formula>""</formula>
    </cfRule>
  </conditionalFormatting>
  <conditionalFormatting sqref="AQ101">
    <cfRule type="cellIs" dxfId="160" priority="153" stopIfTrue="1" operator="equal">
      <formula>""</formula>
    </cfRule>
  </conditionalFormatting>
  <conditionalFormatting sqref="AQ111:AR111">
    <cfRule type="cellIs" dxfId="159" priority="168" stopIfTrue="1" operator="equal">
      <formula>""</formula>
    </cfRule>
  </conditionalFormatting>
  <conditionalFormatting sqref="F114 F111:G111">
    <cfRule type="cellIs" dxfId="158" priority="145" stopIfTrue="1" operator="equal">
      <formula>""</formula>
    </cfRule>
  </conditionalFormatting>
  <conditionalFormatting sqref="AM112">
    <cfRule type="cellIs" dxfId="157" priority="146" stopIfTrue="1" operator="equal">
      <formula>""</formula>
    </cfRule>
  </conditionalFormatting>
  <conditionalFormatting sqref="F100:F101">
    <cfRule type="cellIs" dxfId="156" priority="143" stopIfTrue="1" operator="equal">
      <formula>""</formula>
    </cfRule>
  </conditionalFormatting>
  <conditionalFormatting sqref="F102">
    <cfRule type="cellIs" dxfId="155" priority="144" stopIfTrue="1" operator="equal">
      <formula>""</formula>
    </cfRule>
  </conditionalFormatting>
  <conditionalFormatting sqref="AQ111:AR111">
    <cfRule type="cellIs" dxfId="154" priority="164" stopIfTrue="1" operator="equal">
      <formula>""</formula>
    </cfRule>
  </conditionalFormatting>
  <conditionalFormatting sqref="AQ114 AQ112">
    <cfRule type="cellIs" dxfId="153" priority="162" stopIfTrue="1" operator="equal">
      <formula>""</formula>
    </cfRule>
  </conditionalFormatting>
  <conditionalFormatting sqref="AQ112">
    <cfRule type="cellIs" dxfId="152" priority="161" stopIfTrue="1" operator="equal">
      <formula>""</formula>
    </cfRule>
  </conditionalFormatting>
  <conditionalFormatting sqref="AQ100:AQ101">
    <cfRule type="cellIs" dxfId="151" priority="163" stopIfTrue="1" operator="equal">
      <formula>""</formula>
    </cfRule>
  </conditionalFormatting>
  <conditionalFormatting sqref="AQ114 AQ112">
    <cfRule type="cellIs" dxfId="150" priority="159" stopIfTrue="1" operator="equal">
      <formula>""</formula>
    </cfRule>
  </conditionalFormatting>
  <conditionalFormatting sqref="AQ100:AQ101">
    <cfRule type="cellIs" dxfId="149" priority="160" stopIfTrue="1" operator="equal">
      <formula>""</formula>
    </cfRule>
  </conditionalFormatting>
  <conditionalFormatting sqref="AQ111">
    <cfRule type="cellIs" dxfId="148" priority="158" stopIfTrue="1" operator="equal">
      <formula>""</formula>
    </cfRule>
  </conditionalFormatting>
  <conditionalFormatting sqref="F114 F112">
    <cfRule type="cellIs" dxfId="147" priority="150" stopIfTrue="1" operator="equal">
      <formula>""</formula>
    </cfRule>
  </conditionalFormatting>
  <conditionalFormatting sqref="F100:F101">
    <cfRule type="cellIs" dxfId="146" priority="151" stopIfTrue="1" operator="equal">
      <formula>""</formula>
    </cfRule>
  </conditionalFormatting>
  <conditionalFormatting sqref="F111:G111">
    <cfRule type="cellIs" dxfId="145" priority="152" stopIfTrue="1" operator="equal">
      <formula>""</formula>
    </cfRule>
  </conditionalFormatting>
  <conditionalFormatting sqref="F112">
    <cfRule type="cellIs" dxfId="144" priority="142" stopIfTrue="1" operator="equal">
      <formula>""</formula>
    </cfRule>
  </conditionalFormatting>
  <conditionalFormatting sqref="AM100:AM101">
    <cfRule type="cellIs" dxfId="143" priority="148" stopIfTrue="1" operator="equal">
      <formula>""</formula>
    </cfRule>
  </conditionalFormatting>
  <conditionalFormatting sqref="AM111:AN111">
    <cfRule type="cellIs" dxfId="142" priority="149" stopIfTrue="1" operator="equal">
      <formula>""</formula>
    </cfRule>
  </conditionalFormatting>
  <conditionalFormatting sqref="AM114">
    <cfRule type="cellIs" dxfId="141" priority="147" stopIfTrue="1" operator="equal">
      <formula>""</formula>
    </cfRule>
  </conditionalFormatting>
  <conditionalFormatting sqref="AM111">
    <cfRule type="cellIs" dxfId="140" priority="141" stopIfTrue="1" operator="equal">
      <formula>""</formula>
    </cfRule>
  </conditionalFormatting>
  <conditionalFormatting sqref="AM100:AM101">
    <cfRule type="cellIs" dxfId="139" priority="140" stopIfTrue="1" operator="equal">
      <formula>""</formula>
    </cfRule>
  </conditionalFormatting>
  <conditionalFormatting sqref="AM114 AM112">
    <cfRule type="cellIs" dxfId="138" priority="139" stopIfTrue="1" operator="equal">
      <formula>""</formula>
    </cfRule>
  </conditionalFormatting>
  <conditionalFormatting sqref="AM100:AM101">
    <cfRule type="cellIs" dxfId="137" priority="138" stopIfTrue="1" operator="equal">
      <formula>""</formula>
    </cfRule>
  </conditionalFormatting>
  <conditionalFormatting sqref="AM100:AM101">
    <cfRule type="cellIs" dxfId="136" priority="137" stopIfTrue="1" operator="equal">
      <formula>""</formula>
    </cfRule>
  </conditionalFormatting>
  <conditionalFormatting sqref="AM114 AM112">
    <cfRule type="cellIs" dxfId="135" priority="136" stopIfTrue="1" operator="equal">
      <formula>""</formula>
    </cfRule>
  </conditionalFormatting>
  <conditionalFormatting sqref="AM111">
    <cfRule type="cellIs" dxfId="134" priority="135" stopIfTrue="1" operator="equal">
      <formula>""</formula>
    </cfRule>
  </conditionalFormatting>
  <conditionalFormatting sqref="BA82 BC82 AA82">
    <cfRule type="cellIs" dxfId="133" priority="133" stopIfTrue="1" operator="equal">
      <formula>""</formula>
    </cfRule>
  </conditionalFormatting>
  <conditionalFormatting sqref="BA94 BC94 AA94">
    <cfRule type="cellIs" dxfId="132" priority="132" stopIfTrue="1" operator="equal">
      <formula>""</formula>
    </cfRule>
  </conditionalFormatting>
  <conditionalFormatting sqref="BA93 BC93 AA93 BA96 BC96 AA96">
    <cfRule type="cellIs" dxfId="131" priority="134" stopIfTrue="1" operator="equal">
      <formula>""</formula>
    </cfRule>
  </conditionalFormatting>
  <conditionalFormatting sqref="M64:M65">
    <cfRule type="cellIs" dxfId="130" priority="112" stopIfTrue="1" operator="equal">
      <formula>""</formula>
    </cfRule>
  </conditionalFormatting>
  <conditionalFormatting sqref="M76">
    <cfRule type="cellIs" dxfId="129" priority="113" stopIfTrue="1" operator="equal">
      <formula>""</formula>
    </cfRule>
  </conditionalFormatting>
  <conditionalFormatting sqref="P96 R94">
    <cfRule type="cellIs" dxfId="128" priority="120" stopIfTrue="1" operator="equal">
      <formula>""</formula>
    </cfRule>
  </conditionalFormatting>
  <conditionalFormatting sqref="M78">
    <cfRule type="cellIs" dxfId="127" priority="114" stopIfTrue="1" operator="equal">
      <formula>""</formula>
    </cfRule>
  </conditionalFormatting>
  <conditionalFormatting sqref="P93:Q93">
    <cfRule type="cellIs" dxfId="126" priority="128" stopIfTrue="1" operator="equal">
      <formula>""</formula>
    </cfRule>
  </conditionalFormatting>
  <conditionalFormatting sqref="P96 R94">
    <cfRule type="cellIs" dxfId="125" priority="129" stopIfTrue="1" operator="equal">
      <formula>""</formula>
    </cfRule>
  </conditionalFormatting>
  <conditionalFormatting sqref="R93:S93">
    <cfRule type="cellIs" dxfId="124" priority="131" stopIfTrue="1" operator="equal">
      <formula>""</formula>
    </cfRule>
  </conditionalFormatting>
  <conditionalFormatting sqref="R82:R83">
    <cfRule type="cellIs" dxfId="123" priority="130" stopIfTrue="1" operator="equal">
      <formula>""</formula>
    </cfRule>
  </conditionalFormatting>
  <conditionalFormatting sqref="P82:P83">
    <cfRule type="cellIs" dxfId="122" priority="127" stopIfTrue="1" operator="equal">
      <formula>""</formula>
    </cfRule>
  </conditionalFormatting>
  <conditionalFormatting sqref="R96 P94">
    <cfRule type="cellIs" dxfId="121" priority="126" stopIfTrue="1" operator="equal">
      <formula>""</formula>
    </cfRule>
  </conditionalFormatting>
  <conditionalFormatting sqref="R82:R83">
    <cfRule type="cellIs" dxfId="120" priority="121" stopIfTrue="1" operator="equal">
      <formula>""</formula>
    </cfRule>
  </conditionalFormatting>
  <conditionalFormatting sqref="R93:S93">
    <cfRule type="cellIs" dxfId="119" priority="122" stopIfTrue="1" operator="equal">
      <formula>""</formula>
    </cfRule>
  </conditionalFormatting>
  <conditionalFormatting sqref="P93:Q93">
    <cfRule type="cellIs" dxfId="118" priority="125" stopIfTrue="1" operator="equal">
      <formula>""</formula>
    </cfRule>
  </conditionalFormatting>
  <conditionalFormatting sqref="R96 P94">
    <cfRule type="cellIs" dxfId="117" priority="123" stopIfTrue="1" operator="equal">
      <formula>""</formula>
    </cfRule>
  </conditionalFormatting>
  <conditionalFormatting sqref="P82:P83">
    <cfRule type="cellIs" dxfId="116" priority="124" stopIfTrue="1" operator="equal">
      <formula>""</formula>
    </cfRule>
  </conditionalFormatting>
  <conditionalFormatting sqref="AV60 AV58">
    <cfRule type="cellIs" dxfId="115" priority="105" stopIfTrue="1" operator="equal">
      <formula>""</formula>
    </cfRule>
  </conditionalFormatting>
  <conditionalFormatting sqref="M78">
    <cfRule type="cellIs" dxfId="114" priority="118" stopIfTrue="1" operator="equal">
      <formula>""</formula>
    </cfRule>
  </conditionalFormatting>
  <conditionalFormatting sqref="M76">
    <cfRule type="cellIs" dxfId="113" priority="117" stopIfTrue="1" operator="equal">
      <formula>""</formula>
    </cfRule>
  </conditionalFormatting>
  <conditionalFormatting sqref="M64:M65">
    <cfRule type="cellIs" dxfId="112" priority="116" stopIfTrue="1" operator="equal">
      <formula>""</formula>
    </cfRule>
  </conditionalFormatting>
  <conditionalFormatting sqref="M75">
    <cfRule type="cellIs" dxfId="111" priority="119" stopIfTrue="1" operator="equal">
      <formula>""</formula>
    </cfRule>
  </conditionalFormatting>
  <conditionalFormatting sqref="M75">
    <cfRule type="cellIs" dxfId="110" priority="115" stopIfTrue="1" operator="equal">
      <formula>""</formula>
    </cfRule>
  </conditionalFormatting>
  <conditionalFormatting sqref="H75">
    <cfRule type="cellIs" dxfId="109" priority="111" stopIfTrue="1" operator="equal">
      <formula>""</formula>
    </cfRule>
  </conditionalFormatting>
  <conditionalFormatting sqref="H78">
    <cfRule type="cellIs" dxfId="108" priority="110" stopIfTrue="1" operator="equal">
      <formula>""</formula>
    </cfRule>
  </conditionalFormatting>
  <conditionalFormatting sqref="H76">
    <cfRule type="cellIs" dxfId="107" priority="109" stopIfTrue="1" operator="equal">
      <formula>""</formula>
    </cfRule>
  </conditionalFormatting>
  <conditionalFormatting sqref="H64:H65">
    <cfRule type="cellIs" dxfId="106" priority="108" stopIfTrue="1" operator="equal">
      <formula>""</formula>
    </cfRule>
  </conditionalFormatting>
  <conditionalFormatting sqref="AV57:AW57">
    <cfRule type="cellIs" dxfId="105" priority="107" stopIfTrue="1" operator="equal">
      <formula>""</formula>
    </cfRule>
  </conditionalFormatting>
  <conditionalFormatting sqref="AV46">
    <cfRule type="cellIs" dxfId="104" priority="106" stopIfTrue="1" operator="equal">
      <formula>""</formula>
    </cfRule>
  </conditionalFormatting>
  <conditionalFormatting sqref="D60 D58">
    <cfRule type="cellIs" dxfId="103" priority="102" stopIfTrue="1" operator="equal">
      <formula>""</formula>
    </cfRule>
  </conditionalFormatting>
  <conditionalFormatting sqref="D57:E57">
    <cfRule type="cellIs" dxfId="102" priority="104" stopIfTrue="1" operator="equal">
      <formula>""</formula>
    </cfRule>
  </conditionalFormatting>
  <conditionalFormatting sqref="D46">
    <cfRule type="cellIs" dxfId="101" priority="103" stopIfTrue="1" operator="equal">
      <formula>""</formula>
    </cfRule>
  </conditionalFormatting>
  <conditionalFormatting sqref="AP57:AQ57">
    <cfRule type="cellIs" dxfId="100" priority="101" stopIfTrue="1" operator="equal">
      <formula>""</formula>
    </cfRule>
  </conditionalFormatting>
  <conditionalFormatting sqref="AP57">
    <cfRule type="cellIs" dxfId="99" priority="100" stopIfTrue="1" operator="equal">
      <formula>""</formula>
    </cfRule>
  </conditionalFormatting>
  <conditionalFormatting sqref="BN39">
    <cfRule type="cellIs" dxfId="98" priority="99" stopIfTrue="1" operator="equal">
      <formula>""</formula>
    </cfRule>
  </conditionalFormatting>
  <conditionalFormatting sqref="BO40">
    <cfRule type="cellIs" dxfId="97" priority="63" stopIfTrue="1" operator="equal">
      <formula>""</formula>
    </cfRule>
  </conditionalFormatting>
  <conditionalFormatting sqref="BO28:BO29">
    <cfRule type="cellIs" dxfId="96" priority="62" stopIfTrue="1" operator="equal">
      <formula>""</formula>
    </cfRule>
  </conditionalFormatting>
  <conditionalFormatting sqref="BO39:BP39">
    <cfRule type="cellIs" dxfId="95" priority="61" stopIfTrue="1" operator="equal">
      <formula>""</formula>
    </cfRule>
  </conditionalFormatting>
  <conditionalFormatting sqref="AJ28:AK28 AK29">
    <cfRule type="cellIs" dxfId="94" priority="98" stopIfTrue="1" operator="equal">
      <formula>""</formula>
    </cfRule>
  </conditionalFormatting>
  <conditionalFormatting sqref="AJ39:AK39 AJ42 AJ40">
    <cfRule type="cellIs" dxfId="93" priority="97" stopIfTrue="1" operator="equal">
      <formula>""</formula>
    </cfRule>
  </conditionalFormatting>
  <conditionalFormatting sqref="T94">
    <cfRule type="cellIs" dxfId="92" priority="94" stopIfTrue="1" operator="equal">
      <formula>""</formula>
    </cfRule>
  </conditionalFormatting>
  <conditionalFormatting sqref="U93">
    <cfRule type="cellIs" dxfId="91" priority="96" stopIfTrue="1" operator="equal">
      <formula>""</formula>
    </cfRule>
  </conditionalFormatting>
  <conditionalFormatting sqref="T93">
    <cfRule type="cellIs" dxfId="90" priority="95" stopIfTrue="1" operator="equal">
      <formula>""</formula>
    </cfRule>
  </conditionalFormatting>
  <conditionalFormatting sqref="BI96">
    <cfRule type="cellIs" dxfId="89" priority="92" stopIfTrue="1" operator="equal">
      <formula>""</formula>
    </cfRule>
  </conditionalFormatting>
  <conditionalFormatting sqref="BI96">
    <cfRule type="cellIs" dxfId="88" priority="93" stopIfTrue="1" operator="equal">
      <formula>""</formula>
    </cfRule>
  </conditionalFormatting>
  <conditionalFormatting sqref="BM96">
    <cfRule type="cellIs" dxfId="87" priority="88" stopIfTrue="1" operator="equal">
      <formula>""</formula>
    </cfRule>
  </conditionalFormatting>
  <conditionalFormatting sqref="BK96">
    <cfRule type="cellIs" dxfId="86" priority="90" stopIfTrue="1" operator="equal">
      <formula>""</formula>
    </cfRule>
  </conditionalFormatting>
  <conditionalFormatting sqref="BK96">
    <cfRule type="cellIs" dxfId="85" priority="91" stopIfTrue="1" operator="equal">
      <formula>""</formula>
    </cfRule>
  </conditionalFormatting>
  <conditionalFormatting sqref="BM96">
    <cfRule type="cellIs" dxfId="84" priority="89" stopIfTrue="1" operator="equal">
      <formula>""</formula>
    </cfRule>
  </conditionalFormatting>
  <conditionalFormatting sqref="BO42">
    <cfRule type="cellIs" dxfId="83" priority="48" stopIfTrue="1" operator="equal">
      <formula>""</formula>
    </cfRule>
  </conditionalFormatting>
  <conditionalFormatting sqref="BM39">
    <cfRule type="cellIs" dxfId="82" priority="82" stopIfTrue="1" operator="equal">
      <formula>""</formula>
    </cfRule>
  </conditionalFormatting>
  <conditionalFormatting sqref="BM28:BM29">
    <cfRule type="cellIs" dxfId="81" priority="83" stopIfTrue="1" operator="equal">
      <formula>""</formula>
    </cfRule>
  </conditionalFormatting>
  <conditionalFormatting sqref="BM28:BM29">
    <cfRule type="cellIs" dxfId="80" priority="87" stopIfTrue="1" operator="equal">
      <formula>""</formula>
    </cfRule>
  </conditionalFormatting>
  <conditionalFormatting sqref="BM39">
    <cfRule type="cellIs" dxfId="79" priority="86" stopIfTrue="1" operator="equal">
      <formula>""</formula>
    </cfRule>
  </conditionalFormatting>
  <conditionalFormatting sqref="BM42">
    <cfRule type="cellIs" dxfId="78" priority="85" stopIfTrue="1" operator="equal">
      <formula>""</formula>
    </cfRule>
  </conditionalFormatting>
  <conditionalFormatting sqref="BM40">
    <cfRule type="cellIs" dxfId="77" priority="84" stopIfTrue="1" operator="equal">
      <formula>""</formula>
    </cfRule>
  </conditionalFormatting>
  <conditionalFormatting sqref="BM40">
    <cfRule type="cellIs" dxfId="76" priority="80" stopIfTrue="1" operator="equal">
      <formula>""</formula>
    </cfRule>
  </conditionalFormatting>
  <conditionalFormatting sqref="BM42">
    <cfRule type="cellIs" dxfId="75" priority="81" stopIfTrue="1" operator="equal">
      <formula>""</formula>
    </cfRule>
  </conditionalFormatting>
  <conditionalFormatting sqref="BM28:BM29">
    <cfRule type="cellIs" dxfId="74" priority="79" stopIfTrue="1" operator="equal">
      <formula>""</formula>
    </cfRule>
  </conditionalFormatting>
  <conditionalFormatting sqref="BM39">
    <cfRule type="cellIs" dxfId="73" priority="78" stopIfTrue="1" operator="equal">
      <formula>""</formula>
    </cfRule>
  </conditionalFormatting>
  <conditionalFormatting sqref="BM40">
    <cfRule type="cellIs" dxfId="72" priority="76" stopIfTrue="1" operator="equal">
      <formula>""</formula>
    </cfRule>
  </conditionalFormatting>
  <conditionalFormatting sqref="BM42">
    <cfRule type="cellIs" dxfId="71" priority="77" stopIfTrue="1" operator="equal">
      <formula>""</formula>
    </cfRule>
  </conditionalFormatting>
  <conditionalFormatting sqref="BM28:BM29">
    <cfRule type="cellIs" dxfId="70" priority="75" stopIfTrue="1" operator="equal">
      <formula>""</formula>
    </cfRule>
  </conditionalFormatting>
  <conditionalFormatting sqref="BM39">
    <cfRule type="cellIs" dxfId="69" priority="74" stopIfTrue="1" operator="equal">
      <formula>""</formula>
    </cfRule>
  </conditionalFormatting>
  <conditionalFormatting sqref="BM42">
    <cfRule type="cellIs" dxfId="68" priority="73" stopIfTrue="1" operator="equal">
      <formula>""</formula>
    </cfRule>
  </conditionalFormatting>
  <conditionalFormatting sqref="BM40">
    <cfRule type="cellIs" dxfId="67" priority="72" stopIfTrue="1" operator="equal">
      <formula>""</formula>
    </cfRule>
  </conditionalFormatting>
  <conditionalFormatting sqref="BO39:BP39">
    <cfRule type="cellIs" dxfId="66" priority="67" stopIfTrue="1" operator="equal">
      <formula>""</formula>
    </cfRule>
  </conditionalFormatting>
  <conditionalFormatting sqref="BO28:BO29">
    <cfRule type="cellIs" dxfId="65" priority="68" stopIfTrue="1" operator="equal">
      <formula>""</formula>
    </cfRule>
  </conditionalFormatting>
  <conditionalFormatting sqref="BO28:BO29">
    <cfRule type="cellIs" dxfId="64" priority="71" stopIfTrue="1" operator="equal">
      <formula>""</formula>
    </cfRule>
  </conditionalFormatting>
  <conditionalFormatting sqref="BO39:BP39">
    <cfRule type="cellIs" dxfId="63" priority="70" stopIfTrue="1" operator="equal">
      <formula>""</formula>
    </cfRule>
  </conditionalFormatting>
  <conditionalFormatting sqref="BO40">
    <cfRule type="cellIs" dxfId="62" priority="69" stopIfTrue="1" operator="equal">
      <formula>""</formula>
    </cfRule>
  </conditionalFormatting>
  <conditionalFormatting sqref="BO40">
    <cfRule type="cellIs" dxfId="61" priority="66" stopIfTrue="1" operator="equal">
      <formula>""</formula>
    </cfRule>
  </conditionalFormatting>
  <conditionalFormatting sqref="BO28:BO29">
    <cfRule type="cellIs" dxfId="60" priority="65" stopIfTrue="1" operator="equal">
      <formula>""</formula>
    </cfRule>
  </conditionalFormatting>
  <conditionalFormatting sqref="BO39:BP39">
    <cfRule type="cellIs" dxfId="59" priority="64" stopIfTrue="1" operator="equal">
      <formula>""</formula>
    </cfRule>
  </conditionalFormatting>
  <conditionalFormatting sqref="BO40">
    <cfRule type="cellIs" dxfId="58" priority="60" stopIfTrue="1" operator="equal">
      <formula>""</formula>
    </cfRule>
  </conditionalFormatting>
  <conditionalFormatting sqref="BO40">
    <cfRule type="cellIs" dxfId="57" priority="54" stopIfTrue="1" operator="equal">
      <formula>""</formula>
    </cfRule>
  </conditionalFormatting>
  <conditionalFormatting sqref="BO39:BP39">
    <cfRule type="cellIs" dxfId="56" priority="55" stopIfTrue="1" operator="equal">
      <formula>""</formula>
    </cfRule>
  </conditionalFormatting>
  <conditionalFormatting sqref="BO28:BO29">
    <cfRule type="cellIs" dxfId="55" priority="56" stopIfTrue="1" operator="equal">
      <formula>""</formula>
    </cfRule>
  </conditionalFormatting>
  <conditionalFormatting sqref="BO28:BO29">
    <cfRule type="cellIs" dxfId="54" priority="59" stopIfTrue="1" operator="equal">
      <formula>""</formula>
    </cfRule>
  </conditionalFormatting>
  <conditionalFormatting sqref="BO39:BP39">
    <cfRule type="cellIs" dxfId="53" priority="58" stopIfTrue="1" operator="equal">
      <formula>""</formula>
    </cfRule>
  </conditionalFormatting>
  <conditionalFormatting sqref="BO40">
    <cfRule type="cellIs" dxfId="52" priority="57" stopIfTrue="1" operator="equal">
      <formula>""</formula>
    </cfRule>
  </conditionalFormatting>
  <conditionalFormatting sqref="BO40">
    <cfRule type="cellIs" dxfId="51" priority="49" stopIfTrue="1" operator="equal">
      <formula>""</formula>
    </cfRule>
  </conditionalFormatting>
  <conditionalFormatting sqref="BO28:BO29">
    <cfRule type="cellIs" dxfId="50" priority="53" stopIfTrue="1" operator="equal">
      <formula>""</formula>
    </cfRule>
  </conditionalFormatting>
  <conditionalFormatting sqref="BO39:BP39">
    <cfRule type="cellIs" dxfId="49" priority="52" stopIfTrue="1" operator="equal">
      <formula>""</formula>
    </cfRule>
  </conditionalFormatting>
  <conditionalFormatting sqref="BO28:BO29">
    <cfRule type="cellIs" dxfId="48" priority="51" stopIfTrue="1" operator="equal">
      <formula>""</formula>
    </cfRule>
  </conditionalFormatting>
  <conditionalFormatting sqref="BO39:BP39">
    <cfRule type="cellIs" dxfId="47" priority="50" stopIfTrue="1" operator="equal">
      <formula>""</formula>
    </cfRule>
  </conditionalFormatting>
  <conditionalFormatting sqref="D76">
    <cfRule type="cellIs" dxfId="46" priority="45" stopIfTrue="1" operator="equal">
      <formula>""</formula>
    </cfRule>
  </conditionalFormatting>
  <conditionalFormatting sqref="D78">
    <cfRule type="cellIs" dxfId="45" priority="46" stopIfTrue="1" operator="equal">
      <formula>""</formula>
    </cfRule>
  </conditionalFormatting>
  <conditionalFormatting sqref="D75:E75">
    <cfRule type="cellIs" dxfId="44" priority="47" stopIfTrue="1" operator="equal">
      <formula>""</formula>
    </cfRule>
  </conditionalFormatting>
  <conditionalFormatting sqref="D64:D65">
    <cfRule type="cellIs" dxfId="43" priority="44" stopIfTrue="1" operator="equal">
      <formula>""</formula>
    </cfRule>
  </conditionalFormatting>
  <conditionalFormatting sqref="F78">
    <cfRule type="cellIs" dxfId="42" priority="42" stopIfTrue="1" operator="equal">
      <formula>""</formula>
    </cfRule>
  </conditionalFormatting>
  <conditionalFormatting sqref="F76">
    <cfRule type="cellIs" dxfId="41" priority="41" stopIfTrue="1" operator="equal">
      <formula>""</formula>
    </cfRule>
  </conditionalFormatting>
  <conditionalFormatting sqref="F64:F65">
    <cfRule type="cellIs" dxfId="40" priority="40" stopIfTrue="1" operator="equal">
      <formula>""</formula>
    </cfRule>
  </conditionalFormatting>
  <conditionalFormatting sqref="F75:G75">
    <cfRule type="cellIs" dxfId="39" priority="43" stopIfTrue="1" operator="equal">
      <formula>""</formula>
    </cfRule>
  </conditionalFormatting>
  <conditionalFormatting sqref="BK46:BK47 BM46:BM47">
    <cfRule type="cellIs" dxfId="38" priority="37" stopIfTrue="1" operator="equal">
      <formula>""</formula>
    </cfRule>
  </conditionalFormatting>
  <conditionalFormatting sqref="BK57:BN57">
    <cfRule type="cellIs" dxfId="37" priority="39" stopIfTrue="1" operator="equal">
      <formula>""</formula>
    </cfRule>
  </conditionalFormatting>
  <conditionalFormatting sqref="BK60 BM60 BK58 BM58">
    <cfRule type="cellIs" dxfId="36" priority="38" stopIfTrue="1" operator="equal">
      <formula>""</formula>
    </cfRule>
  </conditionalFormatting>
  <conditionalFormatting sqref="V46:V47">
    <cfRule type="cellIs" dxfId="35" priority="34" stopIfTrue="1" operator="equal">
      <formula>""</formula>
    </cfRule>
  </conditionalFormatting>
  <conditionalFormatting sqref="V57:W57">
    <cfRule type="cellIs" dxfId="34" priority="36" stopIfTrue="1" operator="equal">
      <formula>""</formula>
    </cfRule>
  </conditionalFormatting>
  <conditionalFormatting sqref="V60 V58">
    <cfRule type="cellIs" dxfId="33" priority="35" stopIfTrue="1" operator="equal">
      <formula>""</formula>
    </cfRule>
  </conditionalFormatting>
  <conditionalFormatting sqref="S46:U60">
    <cfRule type="cellIs" dxfId="32" priority="33" stopIfTrue="1" operator="equal">
      <formula>""</formula>
    </cfRule>
  </conditionalFormatting>
  <conditionalFormatting sqref="N82:N83">
    <cfRule type="cellIs" dxfId="31" priority="28" stopIfTrue="1" operator="equal">
      <formula>""</formula>
    </cfRule>
  </conditionalFormatting>
  <conditionalFormatting sqref="N93:O93">
    <cfRule type="cellIs" dxfId="30" priority="29" stopIfTrue="1" operator="equal">
      <formula>""</formula>
    </cfRule>
  </conditionalFormatting>
  <conditionalFormatting sqref="N94">
    <cfRule type="cellIs" dxfId="29" priority="27" stopIfTrue="1" operator="equal">
      <formula>""</formula>
    </cfRule>
  </conditionalFormatting>
  <conditionalFormatting sqref="N93:O93">
    <cfRule type="cellIs" dxfId="28" priority="32" stopIfTrue="1" operator="equal">
      <formula>""</formula>
    </cfRule>
  </conditionalFormatting>
  <conditionalFormatting sqref="N94">
    <cfRule type="cellIs" dxfId="27" priority="30" stopIfTrue="1" operator="equal">
      <formula>""</formula>
    </cfRule>
  </conditionalFormatting>
  <conditionalFormatting sqref="N82:N83">
    <cfRule type="cellIs" dxfId="26" priority="31" stopIfTrue="1" operator="equal">
      <formula>""</formula>
    </cfRule>
  </conditionalFormatting>
  <conditionalFormatting sqref="N96">
    <cfRule type="cellIs" dxfId="25" priority="26" stopIfTrue="1" operator="equal">
      <formula>""</formula>
    </cfRule>
  </conditionalFormatting>
  <conditionalFormatting sqref="BG64:BH74">
    <cfRule type="cellIs" dxfId="24" priority="25" stopIfTrue="1" operator="equal">
      <formula>""</formula>
    </cfRule>
  </conditionalFormatting>
  <conditionalFormatting sqref="AD118:AE128">
    <cfRule type="cellIs" dxfId="23" priority="19" stopIfTrue="1" operator="equal">
      <formula>""</formula>
    </cfRule>
  </conditionalFormatting>
  <conditionalFormatting sqref="AL137">
    <cfRule type="cellIs" dxfId="22" priority="24" stopIfTrue="1" operator="equal">
      <formula>""</formula>
    </cfRule>
  </conditionalFormatting>
  <conditionalFormatting sqref="V132 V130">
    <cfRule type="cellIs" dxfId="21" priority="23" stopIfTrue="1" operator="equal">
      <formula>""</formula>
    </cfRule>
  </conditionalFormatting>
  <conditionalFormatting sqref="V118">
    <cfRule type="cellIs" dxfId="20" priority="22" stopIfTrue="1" operator="equal">
      <formula>""</formula>
    </cfRule>
  </conditionalFormatting>
  <conditionalFormatting sqref="V129:W129">
    <cfRule type="cellIs" dxfId="19" priority="21" stopIfTrue="1" operator="equal">
      <formula>""</formula>
    </cfRule>
  </conditionalFormatting>
  <conditionalFormatting sqref="AD129:AE132">
    <cfRule type="cellIs" dxfId="18" priority="20" stopIfTrue="1" operator="equal">
      <formula>""</formula>
    </cfRule>
  </conditionalFormatting>
  <conditionalFormatting sqref="AJ111">
    <cfRule type="cellIs" dxfId="17" priority="18" stopIfTrue="1" operator="equal">
      <formula>""</formula>
    </cfRule>
  </conditionalFormatting>
  <conditionalFormatting sqref="AJ100:AJ101">
    <cfRule type="cellIs" dxfId="16" priority="17" stopIfTrue="1" operator="equal">
      <formula>""</formula>
    </cfRule>
  </conditionalFormatting>
  <conditionalFormatting sqref="AJ114 AJ112">
    <cfRule type="cellIs" dxfId="15" priority="16" stopIfTrue="1" operator="equal">
      <formula>""</formula>
    </cfRule>
  </conditionalFormatting>
  <conditionalFormatting sqref="AK102">
    <cfRule type="cellIs" dxfId="14" priority="7" stopIfTrue="1" operator="equal">
      <formula>""</formula>
    </cfRule>
  </conditionalFormatting>
  <conditionalFormatting sqref="AK102">
    <cfRule type="cellIs" dxfId="13" priority="15" stopIfTrue="1" operator="equal">
      <formula>""</formula>
    </cfRule>
  </conditionalFormatting>
  <conditionalFormatting sqref="AJ111">
    <cfRule type="cellIs" dxfId="12" priority="14" stopIfTrue="1" operator="equal">
      <formula>""</formula>
    </cfRule>
  </conditionalFormatting>
  <conditionalFormatting sqref="AJ114 AJ112">
    <cfRule type="cellIs" dxfId="11" priority="12" stopIfTrue="1" operator="equal">
      <formula>""</formula>
    </cfRule>
  </conditionalFormatting>
  <conditionalFormatting sqref="AJ100:AJ101">
    <cfRule type="cellIs" dxfId="10" priority="13" stopIfTrue="1" operator="equal">
      <formula>""</formula>
    </cfRule>
  </conditionalFormatting>
  <conditionalFormatting sqref="AJ100:AJ101">
    <cfRule type="cellIs" dxfId="9" priority="10" stopIfTrue="1" operator="equal">
      <formula>""</formula>
    </cfRule>
  </conditionalFormatting>
  <conditionalFormatting sqref="AJ114 AJ112">
    <cfRule type="cellIs" dxfId="8" priority="9" stopIfTrue="1" operator="equal">
      <formula>""</formula>
    </cfRule>
  </conditionalFormatting>
  <conditionalFormatting sqref="AJ111">
    <cfRule type="cellIs" dxfId="7" priority="11" stopIfTrue="1" operator="equal">
      <formula>""</formula>
    </cfRule>
  </conditionalFormatting>
  <conditionalFormatting sqref="AJ100:AJ101">
    <cfRule type="cellIs" dxfId="6" priority="8" stopIfTrue="1" operator="equal">
      <formula>""</formula>
    </cfRule>
  </conditionalFormatting>
  <conditionalFormatting sqref="BO94">
    <cfRule type="cellIs" dxfId="5" priority="4" stopIfTrue="1" operator="equal">
      <formula>""</formula>
    </cfRule>
  </conditionalFormatting>
  <conditionalFormatting sqref="BO82">
    <cfRule type="cellIs" dxfId="4" priority="5" stopIfTrue="1" operator="equal">
      <formula>""</formula>
    </cfRule>
  </conditionalFormatting>
  <conditionalFormatting sqref="BO93 BO96">
    <cfRule type="cellIs" dxfId="3" priority="6" stopIfTrue="1" operator="equal">
      <formula>""</formula>
    </cfRule>
  </conditionalFormatting>
  <conditionalFormatting sqref="BI111:BJ114">
    <cfRule type="cellIs" dxfId="2" priority="3" stopIfTrue="1" operator="equal">
      <formula>""</formula>
    </cfRule>
  </conditionalFormatting>
  <conditionalFormatting sqref="BI100">
    <cfRule type="cellIs" dxfId="1" priority="2" stopIfTrue="1" operator="equal">
      <formula>""</formula>
    </cfRule>
  </conditionalFormatting>
  <conditionalFormatting sqref="AZ136:BA136">
    <cfRule type="cellIs" dxfId="0" priority="1" stopIfTrue="1" operator="equal">
      <formula>""</formula>
    </cfRule>
  </conditionalFormatting>
  <dataValidations count="3">
    <dataValidation imeMode="off" allowBlank="1" showInputMessage="1" showErrorMessage="1" sqref="N1 J1 E1 J136:J142 AL136:AL138 AZ142:BA146 BA42 AO24 AF60 E136:G142 W137:AI138 T42 AN60 S78 Z60 AB60 AM78 BG42 BC60 BK24 AY24 BO24 BC24 BA24 J42 BI96 BE24 V42 AP42 BI42 AJ114 AH60 AW24 BM60 BK42 BI60 W142:W146 U78 X60 BO60 F78 AQ96 AA96 AM96 AC78 BK96 P96 G96 D114 P114:S114 R96 AG96 AI96 AM114 N132 AY96 AU24 AM24 BG24 AL42 BI24 AW96 AQ24 AO96 AD60 L132 AK96 D96 D78 AR42:AU42 AF42 AS78:AW78 P42 AA42 Y78 BM24 AC42 AN42 BC42 BE42 BM42 D42 M78 AJ60 H132 BE96 AJ42 J96 L96 AC96 BE114 X145:AY146 AY42 Q60 AL60 AT60 BG60 K60 O60 F114 AQ114 BG78 H42 F42 J132 AD114 BC114 AG114 K78 H78 W78 BC78 X42 P132:V132 D132:F132 BI114:BP114 AO114 AS114 BA96 BC96 BE78 AI78 AV60 D60 BE60 AW42 BM96 AA78 D24:AK24 AS24 L42:N42 R42 M60 F60:I60 S60:V60 AX60:BA60 BO42 P78 BK60 AK78 AY78:BA78 BI78:BP78 BG96 AE96 V96:X96 AS96:AU96 N96 BA114 AU114:AY114 AB132 BO96 X114:Y114 AD132:AH132 AJ132:BP132 AO78:AQ78 AZ136:BA138"/>
    <dataValidation type="list" allowBlank="1" showInputMessage="1" showErrorMessage="1" sqref="AO93 G93 L93 AC93 AB111 AJ111 AG111 D93 N111 J93 M75 D129:F129 L111 BC93 S75 D21:BP21 D39:V39 X39:AH39 AT57 AJ39:BP39 D57:M57 AV57:BP57 AR57 P75 AA93 N93:X93 AE93:AM93 AQ93:BA93 J111 P111:T111 V111 H129:AB129 D75:H75 K75 U75:Y75 AA75:AD75 O57:AP57 BE93:BO93 X111:Z111 AD111 AO111 AQ111:BC111 BE111:BG111 AM111 D111:H111 BI111:BP111 AD129:BP129 AI75:BP75">
      <formula1>"○,◎"</formula1>
    </dataValidation>
    <dataValidation imeMode="hiragana" allowBlank="1" showInputMessage="1" showErrorMessage="1" sqref="AT10:AT11 Z112:AB112 D9:D12 AV118:AZ118 D22 E12 S76 BG40 L112 BA22 AH9:AH10 AH22 BO22 W9:W20 F22:AG23 F10:V20 J40 L40 BE22 AL10:AL11 AY22 BC22 X10:AG20 AW22 AA40 BE58 U76 BI40 R40 AN40 BK40 V40 I58 AN58 BC118:BP128 AH58 BO58 BK94 AC76 BG76 AK102 K76 AB58 AP40 AV119:AY128 P76 AQ76 AQ94 AO94 AM94 D94 BG22 BA58 BA40 P40 L9:N9 T9 BK22 F9 H9 J9 P9 R9 Z9 AB9 AD9 AF9 N81:P81 Z58 AX117 AZ117:BA117 BC117 BE117 BG117 BI117 BK117 BM117 BO117 L117:N117 AS22:AU22 BM22 AU40 BC40 BE40 BO27:BO29 X58 AF58 AD58 O58 AL58 AR58 D76 AJ58 P94 AK94 AU94 BO81:BO82 G94 BM94 BG94 BE94 AV117 AI94 BI94 J112 L94 AC94 BI58 BC58 AY112 AG94 J117:J119 W84 Z130 AH130 N40 H40 D40 AW40 AL40 AF40 AC40 T40 AY40 Q58 AT58 BG58 AG112 N112 D99:D101 L130 D117 J94 H130 AY94 J130 K58 M58 Y76 BE76 AW76 AW94 N130 X130 AB130 AT117 BA112 D112 F112 AQ112 BG112 BE112 AS112 AK22:AM22 F40 X40 AR117 AP45 AD112 H112 F130 AS94:AT95 F63:F65 D63:D65 AM76 AK76 AA76 AI76 W76 BA76 BC76 H76 H27:H29 D27:D29 F27:F29 S45 AQ22 AO22 BI22 R94 V117:V118 AN117 P118:U128 D130:E131 S117 P130:U131 F117:F119 H117:H119 N118:N119 L118:L119 V130 P117 D118:E128 BI112:BP113 AO112 AM112 BA94 BC94 AA94 M76 AV58 AX58:AZ59 AX46:AZ56 V45:V47 D58 BM27:BM29 AJ40 AR40 T94 AO9:AO11 AK9:AK10 AQ9:AQ11 AM9:AM11 AY9:AY11 AW9:AW11 AS9:AS10 AU9:AU11 BG9:BG11 BE9:BE11 BA9:BA11 BC9:BC11 BK9:BK11 BO9:BO10 BI9:BI11 BM9:BM11 AK28:AL29 AL27 T27:T29 R27:R29 V27:V29 L27:L28 P27:P29 J27:J30 N27:N29 X27:X28 AA27:AA29 AF27:AF29 AC27:AC28 AH27 BG27:BG29 BK27:BK29 BI27:BI29 BM40 AW27:AW29 AY27:AY29 AP27:AP28 AU27:AU29 AN27:AN28 AJ27:AJ28 BC27:BC28 BA27:BA29 BE27:BE28 AR27:AR28 D45:D46 F58:H59 F46:H56 I45:I46 F45 BO40 K45:K47 M45:M47 Q45:Q47 O45:O47 AR45 AB45:AB47 F76 BM58 Z45:Z47 X45:X47 V58 AE63 BK58 S58:U59 S46:U56 AE64:AH74 AG63 AS64:AV74 AU63 BI63 N82:N83 BI76:BP77 AY76:AZ77 AY64:AZ74 BG64:BP74 BK63 BM63 BO63 T81 D81:D82 G81:G82 L81:L82 J81:J82 AE94 V94:X94 P82:P83 X81:X82 V81 R81:R83 AA81:AA82 BM81:BM83 BC81:BC82 BK81:BK83 BA81:BA82 AJ112 BG81:BG83 BI81:BI83 BE81:BE83 AY81:AY83 AW81:AW83 AS81:AS82 AU81:AU83 AO81:AO82 AM81:AM82 AI81:AI83 AE81:AE83 AG81:AG83 AK81:AK83 AQ81:AQ83 AC81:AC82 N94 AU112:AX113 P112:S113 T112:V112 AL117 AP117 AB117:AB119 AF117 X117:X118 Z117 K63:K65 H63:H65 S63:S64 P63:P64 M63:M65 W63:W65 AA63:AA65 AC63:AC65 U63:U65 Y63:Y65 AM63:AM65 AI63:AI65 AK63:AK65 AF45:AF47 AD45:AD47 BK45:BK47 BA45:BA47 BM45:BM47 BO45:BO47 BI45:BI47 BG45:BG47 AT45:AT47 BC45:BC47 BE45:BE47 AH45:AH47 AV45:AV46 AX45 AJ45:AJ46 AL45:AL47 AN45:AN46 BO94 H99 N99 Z99 X112:Y113 BC112:BC113 X99:X100 AB99:AB100 V99:V100 T99:T100 L99:L100 J99:J100 R99:R100 P99:P100 F99:F102 AG99:AG100 AD99:AD101 G100:G101 BG99 BO99:BO100 AS99:AS101 AQ99:AQ101 AO99:AO100 AM99:AM101 BE99:BE101 BC99:BC102 BA99:BA101 AY99:AY101 AU99:AU100 AW99:AW100 BM99:BM100 BK99:BK100 BI99:BI100 AJ99:AJ101 AJ118:AU128 AD118:AG128 AD130:AG131 AJ130:BP131 AD117 AH117:AH118 AJ117 AQ63:AQ65 AO63:AO64 AS63 AO76:AP77 AS76:AV77 AW63:AW65 AY63 BA63:BA65 BC63:BC65 BE63:BE65 BG63"/>
  </dataValidations>
  <printOptions horizontalCentered="1"/>
  <pageMargins left="0.39370078740157483" right="0" top="0.78740157480314965" bottom="0.39370078740157483" header="0.51181102362204722" footer="0.51181102362204722"/>
  <pageSetup paperSize="9" scale="55" fitToHeight="2" orientation="portrait" cellComments="asDisplayed" r:id="rId1"/>
  <headerFooter alignWithMargins="0"/>
  <rowBreaks count="2" manualBreakCount="2">
    <brk id="79" min="1" max="67" man="1"/>
    <brk id="156" max="6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</vt:lpstr>
      <vt:lpstr>様式6!Print_Area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シーシータイミング</dc:creator>
  <cp:lastModifiedBy>シーシータイミング</cp:lastModifiedBy>
  <dcterms:created xsi:type="dcterms:W3CDTF">2014-08-27T01:48:28Z</dcterms:created>
  <dcterms:modified xsi:type="dcterms:W3CDTF">2014-08-27T01:49:11Z</dcterms:modified>
</cp:coreProperties>
</file>